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Z:\Data FDI\Nam 2024\"/>
    </mc:Choice>
  </mc:AlternateContent>
  <xr:revisionPtr revIDLastSave="0" documentId="13_ncr:1_{1CC7E68F-1FCA-499D-AD28-983FDC1BA040}" xr6:coauthVersionLast="47" xr6:coauthVersionMax="47" xr10:uidLastSave="{00000000-0000-0000-0000-000000000000}"/>
  <bookViews>
    <workbookView xWindow="-120" yWindow="-120" windowWidth="20730" windowHeight="11160" xr2:uid="{00000000-000D-0000-FFFF-FFFF00000000}"/>
  </bookViews>
  <sheets>
    <sheet name="thang 7" sheetId="1" r:id="rId1"/>
    <sheet name="Thang 7 2024" sheetId="2" r:id="rId2"/>
    <sheet name="Luy ke T7 2024" sheetId="3" r:id="rId3"/>
  </sheets>
  <definedNames>
    <definedName name="_xlnm._FilterDatabase" localSheetId="1" hidden="1">'Thang 7 2024'!$A$8:$K$261</definedName>
    <definedName name="_xlnm.Print_Area" localSheetId="2">'Luy ke T7 2024'!$A$1:$D$331</definedName>
    <definedName name="_xlnm.Print_Area" localSheetId="0">'thang 7'!$A$1:$F$25</definedName>
    <definedName name="_xlnm.Print_Area" localSheetId="1">'Thang 7 2024'!$A$1:$K$261</definedName>
    <definedName name="_xlnm.Print_Titles" localSheetId="2">'Luy ke T7 2024'!$260:$260</definedName>
    <definedName name="_xlnm.Print_Titles" localSheetId="1">'Thang 7 2024'!$131:$131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4" i="2" l="1"/>
  <c r="G254" i="2"/>
  <c r="F254" i="2"/>
  <c r="E254" i="2"/>
  <c r="D254" i="2"/>
  <c r="C254" i="2"/>
  <c r="H221" i="2"/>
  <c r="G221" i="2"/>
  <c r="F221" i="2"/>
  <c r="E221" i="2"/>
  <c r="D221" i="2"/>
  <c r="C221" i="2"/>
  <c r="H219" i="2"/>
  <c r="G219" i="2"/>
  <c r="F219" i="2"/>
  <c r="E219" i="2"/>
  <c r="D219" i="2"/>
  <c r="C219" i="2"/>
  <c r="I173" i="2" l="1"/>
  <c r="K173" i="2" s="1"/>
  <c r="I167" i="2" l="1"/>
  <c r="K167" i="2" s="1"/>
  <c r="I175" i="2" l="1"/>
  <c r="K175" i="2" s="1"/>
  <c r="I184" i="2" l="1"/>
  <c r="K184" i="2" l="1"/>
  <c r="I219" i="2"/>
  <c r="I182" i="2"/>
  <c r="I221" i="2" s="1"/>
  <c r="I181" i="2" l="1"/>
  <c r="K181" i="2" l="1"/>
  <c r="I254" i="2"/>
  <c r="I87" i="2"/>
  <c r="I105" i="2"/>
  <c r="K105" i="2" s="1"/>
  <c r="I123" i="2"/>
  <c r="I67" i="2"/>
  <c r="K67" i="2" s="1"/>
  <c r="I102" i="2"/>
  <c r="D251" i="2" l="1"/>
  <c r="C251" i="2"/>
  <c r="H251" i="2"/>
  <c r="D237" i="2"/>
  <c r="F237" i="2"/>
  <c r="E237" i="2"/>
  <c r="G251" i="2"/>
  <c r="C237" i="2"/>
  <c r="F251" i="2"/>
  <c r="H237" i="2"/>
  <c r="E251" i="2"/>
  <c r="G237" i="2"/>
  <c r="I177" i="2"/>
  <c r="I85" i="2"/>
  <c r="I66" i="2"/>
  <c r="I108" i="2"/>
  <c r="K108" i="2" s="1"/>
  <c r="K177" i="2" l="1"/>
  <c r="I251" i="2"/>
  <c r="I237" i="2"/>
  <c r="K237" i="2" s="1"/>
  <c r="G249" i="2" l="1"/>
  <c r="D250" i="2"/>
  <c r="C249" i="2"/>
  <c r="H250" i="2"/>
  <c r="H249" i="2"/>
  <c r="D249" i="2"/>
  <c r="G250" i="2"/>
  <c r="C250" i="2"/>
  <c r="E249" i="2"/>
  <c r="F249" i="2"/>
  <c r="E250" i="2"/>
  <c r="F250" i="2"/>
  <c r="I122" i="2"/>
  <c r="K122" i="2" s="1"/>
  <c r="I166" i="2"/>
  <c r="K166" i="2" s="1"/>
  <c r="I165" i="2"/>
  <c r="K165" i="2" s="1"/>
  <c r="I90" i="2"/>
  <c r="K90" i="2" s="1"/>
  <c r="I97" i="2"/>
  <c r="I113" i="2"/>
  <c r="K113" i="2" s="1"/>
  <c r="I120" i="2"/>
  <c r="K120" i="2" s="1"/>
  <c r="I84" i="2"/>
  <c r="K84" i="2" s="1"/>
  <c r="I48" i="2"/>
  <c r="K48" i="2" s="1"/>
  <c r="I75" i="2"/>
  <c r="I121" i="2"/>
  <c r="K121" i="2" s="1"/>
  <c r="I25" i="2"/>
  <c r="K25" i="2" s="1"/>
  <c r="I250" i="2" l="1"/>
  <c r="I249" i="2"/>
  <c r="H187" i="3"/>
  <c r="G258" i="2" l="1"/>
  <c r="H258" i="2"/>
  <c r="H253" i="2"/>
  <c r="G252" i="2"/>
  <c r="G253" i="2"/>
  <c r="H238" i="2"/>
  <c r="H252" i="2"/>
  <c r="G238" i="2"/>
  <c r="D238" i="2"/>
  <c r="C253" i="2"/>
  <c r="C238" i="2"/>
  <c r="D253" i="2"/>
  <c r="C258" i="2"/>
  <c r="D258" i="2"/>
  <c r="D252" i="2"/>
  <c r="C252" i="2"/>
  <c r="E238" i="2"/>
  <c r="F252" i="2"/>
  <c r="E252" i="2"/>
  <c r="F253" i="2"/>
  <c r="E258" i="2"/>
  <c r="F238" i="2"/>
  <c r="E253" i="2"/>
  <c r="F258" i="2"/>
  <c r="I103" i="2"/>
  <c r="I93" i="2"/>
  <c r="K93" i="2" s="1"/>
  <c r="I183" i="2"/>
  <c r="K183" i="2" s="1"/>
  <c r="I176" i="2"/>
  <c r="K176" i="2" s="1"/>
  <c r="I99" i="2"/>
  <c r="K99" i="2" s="1"/>
  <c r="H247" i="2" l="1"/>
  <c r="G247" i="2"/>
  <c r="H248" i="2"/>
  <c r="G248" i="2"/>
  <c r="C247" i="2"/>
  <c r="D248" i="2"/>
  <c r="C248" i="2"/>
  <c r="D247" i="2"/>
  <c r="E247" i="2"/>
  <c r="F247" i="2"/>
  <c r="F248" i="2"/>
  <c r="E248" i="2"/>
  <c r="I253" i="2"/>
  <c r="I238" i="2"/>
  <c r="I258" i="2"/>
  <c r="I252" i="2"/>
  <c r="I179" i="2"/>
  <c r="K179" i="2" s="1"/>
  <c r="I178" i="2"/>
  <c r="K178" i="2" s="1"/>
  <c r="I112" i="2"/>
  <c r="I86" i="2"/>
  <c r="K86" i="2" s="1"/>
  <c r="I109" i="2"/>
  <c r="I63" i="2"/>
  <c r="K63" i="2" s="1"/>
  <c r="I111" i="2"/>
  <c r="K111" i="2" s="1"/>
  <c r="I91" i="2"/>
  <c r="K91" i="2" s="1"/>
  <c r="I79" i="2"/>
  <c r="K79" i="2" s="1"/>
  <c r="I89" i="2"/>
  <c r="K89" i="2" s="1"/>
  <c r="I116" i="2"/>
  <c r="I51" i="2"/>
  <c r="K51" i="2" s="1"/>
  <c r="I71" i="2"/>
  <c r="K71" i="2" s="1"/>
  <c r="I62" i="2"/>
  <c r="K62" i="2" s="1"/>
  <c r="I106" i="2"/>
  <c r="K106" i="2" s="1"/>
  <c r="I247" i="2" l="1"/>
  <c r="I248" i="2"/>
  <c r="G236" i="2" l="1"/>
  <c r="H216" i="2"/>
  <c r="G216" i="2"/>
  <c r="H257" i="2"/>
  <c r="H236" i="2"/>
  <c r="G257" i="2"/>
  <c r="C257" i="2"/>
  <c r="D257" i="2"/>
  <c r="C236" i="2"/>
  <c r="D236" i="2"/>
  <c r="C216" i="2"/>
  <c r="D216" i="2"/>
  <c r="E216" i="2"/>
  <c r="E236" i="2"/>
  <c r="F236" i="2"/>
  <c r="E257" i="2"/>
  <c r="F257" i="2"/>
  <c r="F216" i="2"/>
  <c r="F256" i="2"/>
  <c r="E256" i="2"/>
  <c r="C256" i="2"/>
  <c r="D256" i="2"/>
  <c r="G256" i="2"/>
  <c r="H256" i="2"/>
  <c r="I174" i="2"/>
  <c r="K174" i="2" s="1"/>
  <c r="I169" i="2"/>
  <c r="I168" i="2"/>
  <c r="K168" i="2" s="1"/>
  <c r="I164" i="2"/>
  <c r="K164" i="2" s="1"/>
  <c r="I77" i="2"/>
  <c r="K77" i="2" s="1"/>
  <c r="I81" i="2"/>
  <c r="K81" i="2" s="1"/>
  <c r="I110" i="2"/>
  <c r="I107" i="2"/>
  <c r="K107" i="2" s="1"/>
  <c r="I100" i="2"/>
  <c r="K100" i="2" s="1"/>
  <c r="I115" i="2"/>
  <c r="K115" i="2" s="1"/>
  <c r="I114" i="2"/>
  <c r="K114" i="2" s="1"/>
  <c r="I118" i="2"/>
  <c r="I76" i="2"/>
  <c r="K76" i="2" s="1"/>
  <c r="I68" i="2"/>
  <c r="I74" i="2"/>
  <c r="K74" i="2" s="1"/>
  <c r="I101" i="2"/>
  <c r="K101" i="2" s="1"/>
  <c r="I78" i="2"/>
  <c r="K78" i="2" s="1"/>
  <c r="I57" i="2"/>
  <c r="K57" i="2" s="1"/>
  <c r="I20" i="2"/>
  <c r="K20" i="2" s="1"/>
  <c r="I24" i="2"/>
  <c r="K24" i="2" s="1"/>
  <c r="I236" i="2" l="1"/>
  <c r="I257" i="2"/>
  <c r="I256" i="2"/>
  <c r="I216" i="2"/>
  <c r="G214" i="2" l="1"/>
  <c r="G235" i="2"/>
  <c r="H246" i="2"/>
  <c r="H214" i="2"/>
  <c r="H235" i="2"/>
  <c r="G246" i="2"/>
  <c r="D214" i="2"/>
  <c r="D246" i="2"/>
  <c r="D235" i="2"/>
  <c r="C246" i="2"/>
  <c r="C235" i="2"/>
  <c r="C214" i="2"/>
  <c r="F235" i="2"/>
  <c r="F214" i="2"/>
  <c r="E246" i="2"/>
  <c r="E235" i="2"/>
  <c r="F246" i="2"/>
  <c r="E214" i="2"/>
  <c r="C229" i="2"/>
  <c r="F229" i="2"/>
  <c r="D229" i="2"/>
  <c r="E229" i="2"/>
  <c r="H229" i="2"/>
  <c r="G229" i="2"/>
  <c r="I16" i="2"/>
  <c r="K16" i="2" s="1"/>
  <c r="I52" i="2"/>
  <c r="K52" i="2" s="1"/>
  <c r="I37" i="2"/>
  <c r="K37" i="2" s="1"/>
  <c r="I44" i="2"/>
  <c r="K44" i="2" s="1"/>
  <c r="I34" i="2"/>
  <c r="K34" i="2" s="1"/>
  <c r="I104" i="2"/>
  <c r="K104" i="2" s="1"/>
  <c r="I94" i="2"/>
  <c r="K94" i="2" s="1"/>
  <c r="I172" i="2"/>
  <c r="K172" i="2" s="1"/>
  <c r="I49" i="2"/>
  <c r="K49" i="2" s="1"/>
  <c r="I88" i="2"/>
  <c r="K88" i="2" s="1"/>
  <c r="I53" i="2"/>
  <c r="K53" i="2" s="1"/>
  <c r="I96" i="2"/>
  <c r="I92" i="2"/>
  <c r="K92" i="2" s="1"/>
  <c r="I82" i="2"/>
  <c r="K82" i="2" s="1"/>
  <c r="I80" i="2"/>
  <c r="K80" i="2" s="1"/>
  <c r="I38" i="2"/>
  <c r="K38" i="2" s="1"/>
  <c r="I156" i="2"/>
  <c r="K156" i="2" s="1"/>
  <c r="I46" i="2"/>
  <c r="K46" i="2" s="1"/>
  <c r="I59" i="2"/>
  <c r="K59" i="2" s="1"/>
  <c r="I72" i="2"/>
  <c r="K72" i="2" s="1"/>
  <c r="I70" i="2"/>
  <c r="K70" i="2" s="1"/>
  <c r="I58" i="2"/>
  <c r="K58" i="2" s="1"/>
  <c r="I61" i="2"/>
  <c r="K61" i="2" s="1"/>
  <c r="I95" i="2"/>
  <c r="K95" i="2" s="1"/>
  <c r="I47" i="2"/>
  <c r="K47" i="2" s="1"/>
  <c r="I36" i="2"/>
  <c r="K36" i="2" s="1"/>
  <c r="I170" i="2"/>
  <c r="K170" i="2" s="1"/>
  <c r="I50" i="2"/>
  <c r="K50" i="2" s="1"/>
  <c r="I119" i="2"/>
  <c r="K119" i="2" s="1"/>
  <c r="I35" i="2"/>
  <c r="K35" i="2" s="1"/>
  <c r="I98" i="2"/>
  <c r="K98" i="2" s="1"/>
  <c r="I56" i="2"/>
  <c r="K56" i="2" s="1"/>
  <c r="I73" i="2"/>
  <c r="K73" i="2" s="1"/>
  <c r="I64" i="2"/>
  <c r="K64" i="2" s="1"/>
  <c r="I40" i="2"/>
  <c r="K40" i="2" s="1"/>
  <c r="I65" i="2"/>
  <c r="K65" i="2" s="1"/>
  <c r="I60" i="2"/>
  <c r="K60" i="2" s="1"/>
  <c r="I69" i="2"/>
  <c r="K69" i="2" s="1"/>
  <c r="I83" i="2"/>
  <c r="K83" i="2" s="1"/>
  <c r="I41" i="2"/>
  <c r="K41" i="2" s="1"/>
  <c r="I117" i="2"/>
  <c r="K117" i="2" s="1"/>
  <c r="I150" i="2"/>
  <c r="K150" i="2" s="1"/>
  <c r="I39" i="2"/>
  <c r="K39" i="2" s="1"/>
  <c r="I55" i="2"/>
  <c r="I54" i="2"/>
  <c r="K54" i="2" s="1"/>
  <c r="I43" i="2"/>
  <c r="K43" i="2" s="1"/>
  <c r="I45" i="2"/>
  <c r="K45" i="2" s="1"/>
  <c r="I42" i="2"/>
  <c r="K42" i="2" s="1"/>
  <c r="C262" i="3"/>
  <c r="D330" i="3"/>
  <c r="C330" i="3"/>
  <c r="D329" i="3"/>
  <c r="C329" i="3"/>
  <c r="D328" i="3"/>
  <c r="C328" i="3"/>
  <c r="D327" i="3"/>
  <c r="C327" i="3"/>
  <c r="D326" i="3"/>
  <c r="C326" i="3"/>
  <c r="D325" i="3"/>
  <c r="C325" i="3"/>
  <c r="D323" i="3"/>
  <c r="C323" i="3"/>
  <c r="D322" i="3"/>
  <c r="C322" i="3"/>
  <c r="D321" i="3"/>
  <c r="C321" i="3"/>
  <c r="D320" i="3"/>
  <c r="C320" i="3"/>
  <c r="D319" i="3"/>
  <c r="C319" i="3"/>
  <c r="D318" i="3"/>
  <c r="C318" i="3"/>
  <c r="D317" i="3"/>
  <c r="C317" i="3"/>
  <c r="D316" i="3"/>
  <c r="C316" i="3"/>
  <c r="D315" i="3"/>
  <c r="C315" i="3"/>
  <c r="D314" i="3"/>
  <c r="C314" i="3"/>
  <c r="D313" i="3"/>
  <c r="C313" i="3"/>
  <c r="D312" i="3"/>
  <c r="C312" i="3"/>
  <c r="D311" i="3"/>
  <c r="C311" i="3"/>
  <c r="D310" i="3"/>
  <c r="C310" i="3"/>
  <c r="D308" i="3"/>
  <c r="C308" i="3"/>
  <c r="D307" i="3"/>
  <c r="C307" i="3"/>
  <c r="D306" i="3"/>
  <c r="C306" i="3"/>
  <c r="D305" i="3"/>
  <c r="C305" i="3"/>
  <c r="D304" i="3"/>
  <c r="C304" i="3"/>
  <c r="D303" i="3"/>
  <c r="C303" i="3"/>
  <c r="D302" i="3"/>
  <c r="C302" i="3"/>
  <c r="D301" i="3"/>
  <c r="C301" i="3"/>
  <c r="D300" i="3"/>
  <c r="C300" i="3"/>
  <c r="D299" i="3"/>
  <c r="C299" i="3"/>
  <c r="D298" i="3"/>
  <c r="C298" i="3"/>
  <c r="D297" i="3"/>
  <c r="C297" i="3"/>
  <c r="D296" i="3"/>
  <c r="C296" i="3"/>
  <c r="D294" i="3"/>
  <c r="C294" i="3"/>
  <c r="D293" i="3"/>
  <c r="C293" i="3"/>
  <c r="D292" i="3"/>
  <c r="C292" i="3"/>
  <c r="D291" i="3"/>
  <c r="C291" i="3"/>
  <c r="D290" i="3"/>
  <c r="C290" i="3"/>
  <c r="D289" i="3"/>
  <c r="C289" i="3"/>
  <c r="D288" i="3"/>
  <c r="C288" i="3"/>
  <c r="D287" i="3"/>
  <c r="C287" i="3"/>
  <c r="D286" i="3"/>
  <c r="C286" i="3"/>
  <c r="D285" i="3"/>
  <c r="C285" i="3"/>
  <c r="D284" i="3"/>
  <c r="C284" i="3"/>
  <c r="D283" i="3"/>
  <c r="C283" i="3"/>
  <c r="D282" i="3"/>
  <c r="C282" i="3"/>
  <c r="D281" i="3"/>
  <c r="C281" i="3"/>
  <c r="D279" i="3"/>
  <c r="C279" i="3"/>
  <c r="D278" i="3"/>
  <c r="C278" i="3"/>
  <c r="D277" i="3"/>
  <c r="C277" i="3"/>
  <c r="D276" i="3"/>
  <c r="C276" i="3"/>
  <c r="D275" i="3"/>
  <c r="C275" i="3"/>
  <c r="D274" i="3"/>
  <c r="C274" i="3"/>
  <c r="D273" i="3"/>
  <c r="C273" i="3"/>
  <c r="D272" i="3"/>
  <c r="C272" i="3"/>
  <c r="D271" i="3"/>
  <c r="C271" i="3"/>
  <c r="D270" i="3"/>
  <c r="C270" i="3"/>
  <c r="D269" i="3"/>
  <c r="C269" i="3"/>
  <c r="D267" i="3"/>
  <c r="C267" i="3"/>
  <c r="D266" i="3"/>
  <c r="C266" i="3"/>
  <c r="D265" i="3"/>
  <c r="C265" i="3"/>
  <c r="D264" i="3"/>
  <c r="C264" i="3"/>
  <c r="D263" i="3"/>
  <c r="C263" i="3"/>
  <c r="D262" i="3"/>
  <c r="A258" i="3"/>
  <c r="I214" i="2" l="1"/>
  <c r="K214" i="2" s="1"/>
  <c r="I235" i="2"/>
  <c r="K235" i="2" s="1"/>
  <c r="I246" i="2"/>
  <c r="I229" i="2"/>
  <c r="K229" i="2" s="1"/>
  <c r="D324" i="3"/>
  <c r="C268" i="3"/>
  <c r="C324" i="3"/>
  <c r="D280" i="3"/>
  <c r="C280" i="3"/>
  <c r="C309" i="3"/>
  <c r="C261" i="3"/>
  <c r="D268" i="3"/>
  <c r="D309" i="3"/>
  <c r="C295" i="3"/>
  <c r="D261" i="3"/>
  <c r="D295" i="3"/>
  <c r="C331" i="3" l="1"/>
  <c r="D331" i="3"/>
  <c r="E122" i="3" l="1"/>
  <c r="E39" i="3"/>
  <c r="E44" i="3"/>
  <c r="A189" i="2" l="1"/>
  <c r="H196" i="2" l="1"/>
  <c r="H217" i="2"/>
  <c r="H198" i="2"/>
  <c r="H207" i="2"/>
  <c r="H244" i="2"/>
  <c r="H245" i="2"/>
  <c r="H203" i="2"/>
  <c r="G217" i="2"/>
  <c r="G245" i="2"/>
  <c r="H208" i="2"/>
  <c r="H242" i="2"/>
  <c r="H197" i="2"/>
  <c r="G244" i="2"/>
  <c r="H209" i="2"/>
  <c r="H195" i="2"/>
  <c r="H213" i="2"/>
  <c r="H201" i="2"/>
  <c r="G200" i="2"/>
  <c r="H243" i="2"/>
  <c r="H199" i="2"/>
  <c r="H194" i="2"/>
  <c r="H206" i="2"/>
  <c r="H210" i="2"/>
  <c r="H200" i="2"/>
  <c r="G199" i="2"/>
  <c r="G243" i="2"/>
  <c r="H202" i="2"/>
  <c r="H215" i="2"/>
  <c r="C200" i="2"/>
  <c r="C244" i="2"/>
  <c r="C245" i="2"/>
  <c r="D199" i="2"/>
  <c r="D243" i="2"/>
  <c r="C243" i="2"/>
  <c r="D200" i="2"/>
  <c r="D244" i="2"/>
  <c r="D245" i="2"/>
  <c r="D217" i="2"/>
  <c r="C199" i="2"/>
  <c r="C217" i="2"/>
  <c r="E200" i="2"/>
  <c r="E217" i="2"/>
  <c r="E243" i="2"/>
  <c r="E244" i="2"/>
  <c r="F243" i="2"/>
  <c r="F244" i="2"/>
  <c r="F245" i="2"/>
  <c r="F200" i="2"/>
  <c r="F199" i="2"/>
  <c r="E199" i="2"/>
  <c r="E245" i="2"/>
  <c r="F217" i="2"/>
  <c r="H230" i="2"/>
  <c r="H227" i="2"/>
  <c r="H231" i="2"/>
  <c r="H234" i="2"/>
  <c r="H212" i="2"/>
  <c r="H205" i="2"/>
  <c r="H228" i="2"/>
  <c r="H232" i="2"/>
  <c r="H193" i="2"/>
  <c r="H233" i="2"/>
  <c r="G233" i="2"/>
  <c r="F233" i="2"/>
  <c r="E233" i="2"/>
  <c r="D233" i="2"/>
  <c r="C233" i="2"/>
  <c r="I180" i="2"/>
  <c r="K180" i="2" s="1"/>
  <c r="I171" i="2"/>
  <c r="K171" i="2" s="1"/>
  <c r="I144" i="2"/>
  <c r="K144" i="2" s="1"/>
  <c r="I159" i="2"/>
  <c r="K159" i="2" s="1"/>
  <c r="I151" i="2"/>
  <c r="K151" i="2" s="1"/>
  <c r="I155" i="2"/>
  <c r="K155" i="2" s="1"/>
  <c r="I163" i="2"/>
  <c r="I19" i="2"/>
  <c r="I26" i="2"/>
  <c r="I244" i="2" l="1"/>
  <c r="I217" i="2"/>
  <c r="I199" i="2"/>
  <c r="I200" i="2"/>
  <c r="I243" i="2"/>
  <c r="I245" i="2"/>
  <c r="K19" i="2"/>
  <c r="I233" i="2"/>
  <c r="H192" i="2"/>
  <c r="H204" i="2"/>
  <c r="H211" i="2"/>
  <c r="G202" i="2" l="1"/>
  <c r="G207" i="2"/>
  <c r="G213" i="2"/>
  <c r="G201" i="2"/>
  <c r="G195" i="2"/>
  <c r="G208" i="2"/>
  <c r="G242" i="2"/>
  <c r="G203" i="2"/>
  <c r="G206" i="2"/>
  <c r="G215" i="2"/>
  <c r="G196" i="2"/>
  <c r="G210" i="2"/>
  <c r="G197" i="2"/>
  <c r="G198" i="2"/>
  <c r="G209" i="2"/>
  <c r="G194" i="2"/>
  <c r="D209" i="2"/>
  <c r="D206" i="2"/>
  <c r="C242" i="2"/>
  <c r="D208" i="2"/>
  <c r="C202" i="2"/>
  <c r="D215" i="2"/>
  <c r="D201" i="2"/>
  <c r="C210" i="2"/>
  <c r="C207" i="2"/>
  <c r="D195" i="2"/>
  <c r="D202" i="2"/>
  <c r="D213" i="2"/>
  <c r="C203" i="2"/>
  <c r="C197" i="2"/>
  <c r="D198" i="2"/>
  <c r="D242" i="2"/>
  <c r="D203" i="2"/>
  <c r="C213" i="2"/>
  <c r="D196" i="2"/>
  <c r="C195" i="2"/>
  <c r="D207" i="2"/>
  <c r="C208" i="2"/>
  <c r="C194" i="2"/>
  <c r="D210" i="2"/>
  <c r="C206" i="2"/>
  <c r="C209" i="2"/>
  <c r="D197" i="2"/>
  <c r="C201" i="2"/>
  <c r="D194" i="2"/>
  <c r="C196" i="2"/>
  <c r="C215" i="2"/>
  <c r="C198" i="2"/>
  <c r="F194" i="2"/>
  <c r="E208" i="2"/>
  <c r="E203" i="2"/>
  <c r="E194" i="2"/>
  <c r="F203" i="2"/>
  <c r="F197" i="2"/>
  <c r="E206" i="2"/>
  <c r="E242" i="2"/>
  <c r="E207" i="2"/>
  <c r="F207" i="2"/>
  <c r="F196" i="2"/>
  <c r="E201" i="2"/>
  <c r="E197" i="2"/>
  <c r="F215" i="2"/>
  <c r="F206" i="2"/>
  <c r="E209" i="2"/>
  <c r="E215" i="2"/>
  <c r="E213" i="2"/>
  <c r="E196" i="2"/>
  <c r="F202" i="2"/>
  <c r="E202" i="2"/>
  <c r="E210" i="2"/>
  <c r="F209" i="2"/>
  <c r="F201" i="2"/>
  <c r="F198" i="2"/>
  <c r="F210" i="2"/>
  <c r="F195" i="2"/>
  <c r="E195" i="2"/>
  <c r="F213" i="2"/>
  <c r="E198" i="2"/>
  <c r="F242" i="2"/>
  <c r="F208" i="2"/>
  <c r="E124" i="2"/>
  <c r="E231" i="2"/>
  <c r="F212" i="2"/>
  <c r="F234" i="2"/>
  <c r="E227" i="2"/>
  <c r="E212" i="2"/>
  <c r="E193" i="2"/>
  <c r="E232" i="2"/>
  <c r="F231" i="2"/>
  <c r="F228" i="2"/>
  <c r="F205" i="2"/>
  <c r="F193" i="2"/>
  <c r="E228" i="2"/>
  <c r="E234" i="2"/>
  <c r="E205" i="2"/>
  <c r="F232" i="2"/>
  <c r="E230" i="2"/>
  <c r="F230" i="2"/>
  <c r="F227" i="2"/>
  <c r="D228" i="2"/>
  <c r="D232" i="2"/>
  <c r="C231" i="2"/>
  <c r="C230" i="2"/>
  <c r="D205" i="2"/>
  <c r="C212" i="2"/>
  <c r="C234" i="2"/>
  <c r="C193" i="2"/>
  <c r="D227" i="2"/>
  <c r="D193" i="2"/>
  <c r="C228" i="2"/>
  <c r="C205" i="2"/>
  <c r="D234" i="2"/>
  <c r="D231" i="2"/>
  <c r="C232" i="2"/>
  <c r="D230" i="2"/>
  <c r="D212" i="2"/>
  <c r="C227" i="2"/>
  <c r="G228" i="2"/>
  <c r="G234" i="2"/>
  <c r="G232" i="2"/>
  <c r="G227" i="2"/>
  <c r="G212" i="2"/>
  <c r="G205" i="2"/>
  <c r="G193" i="2"/>
  <c r="G231" i="2"/>
  <c r="G230" i="2"/>
  <c r="I154" i="2"/>
  <c r="K154" i="2" s="1"/>
  <c r="I161" i="2"/>
  <c r="K161" i="2" s="1"/>
  <c r="I152" i="2"/>
  <c r="K152" i="2" s="1"/>
  <c r="I149" i="2"/>
  <c r="K149" i="2" s="1"/>
  <c r="I158" i="2"/>
  <c r="K158" i="2" s="1"/>
  <c r="I17" i="2"/>
  <c r="I11" i="2"/>
  <c r="I9" i="2"/>
  <c r="I23" i="2"/>
  <c r="I15" i="2"/>
  <c r="I13" i="2"/>
  <c r="I21" i="2"/>
  <c r="I18" i="2"/>
  <c r="I12" i="2"/>
  <c r="I22" i="2"/>
  <c r="I14" i="2"/>
  <c r="I10" i="2"/>
  <c r="I145" i="2"/>
  <c r="K145" i="2" s="1"/>
  <c r="I160" i="2"/>
  <c r="K160" i="2" s="1"/>
  <c r="I147" i="2"/>
  <c r="K147" i="2" s="1"/>
  <c r="I134" i="2"/>
  <c r="K134" i="2" s="1"/>
  <c r="I139" i="2"/>
  <c r="K139" i="2" s="1"/>
  <c r="I157" i="2"/>
  <c r="K157" i="2" s="1"/>
  <c r="I132" i="2"/>
  <c r="K132" i="2" s="1"/>
  <c r="I143" i="2"/>
  <c r="K143" i="2" s="1"/>
  <c r="I142" i="2"/>
  <c r="K142" i="2" s="1"/>
  <c r="I138" i="2"/>
  <c r="K138" i="2" s="1"/>
  <c r="I162" i="2"/>
  <c r="K162" i="2" s="1"/>
  <c r="I33" i="2"/>
  <c r="I140" i="2"/>
  <c r="K140" i="2" s="1"/>
  <c r="I141" i="2"/>
  <c r="K141" i="2" s="1"/>
  <c r="I153" i="2"/>
  <c r="K153" i="2" s="1"/>
  <c r="I133" i="2"/>
  <c r="K133" i="2" s="1"/>
  <c r="I137" i="2"/>
  <c r="K137" i="2" s="1"/>
  <c r="I146" i="2"/>
  <c r="K146" i="2" s="1"/>
  <c r="I148" i="2"/>
  <c r="K148" i="2" s="1"/>
  <c r="I135" i="2"/>
  <c r="K135" i="2" s="1"/>
  <c r="I136" i="2"/>
  <c r="K136" i="2" s="1"/>
  <c r="K33" i="2" l="1"/>
  <c r="I213" i="2"/>
  <c r="K213" i="2" s="1"/>
  <c r="I215" i="2"/>
  <c r="K215" i="2" s="1"/>
  <c r="I195" i="2"/>
  <c r="I208" i="2"/>
  <c r="I206" i="2"/>
  <c r="I202" i="2"/>
  <c r="I198" i="2"/>
  <c r="I210" i="2"/>
  <c r="I196" i="2"/>
  <c r="I201" i="2"/>
  <c r="I203" i="2"/>
  <c r="I197" i="2"/>
  <c r="I207" i="2"/>
  <c r="I242" i="2"/>
  <c r="I194" i="2"/>
  <c r="I209" i="2"/>
  <c r="K10" i="2"/>
  <c r="K13" i="2"/>
  <c r="K17" i="2"/>
  <c r="K15" i="2"/>
  <c r="K22" i="2"/>
  <c r="K23" i="2"/>
  <c r="K9" i="2"/>
  <c r="K18" i="2"/>
  <c r="K14" i="2"/>
  <c r="K12" i="2"/>
  <c r="K21" i="2"/>
  <c r="K11" i="2"/>
  <c r="E211" i="2"/>
  <c r="I228" i="2"/>
  <c r="I231" i="2"/>
  <c r="D211" i="2"/>
  <c r="I193" i="2"/>
  <c r="I212" i="2"/>
  <c r="I232" i="2"/>
  <c r="I205" i="2"/>
  <c r="I227" i="2"/>
  <c r="I230" i="2"/>
  <c r="I234" i="2"/>
  <c r="G204" i="2"/>
  <c r="C204" i="2"/>
  <c r="E192" i="2"/>
  <c r="F211" i="2"/>
  <c r="C192" i="2"/>
  <c r="D204" i="2"/>
  <c r="D192" i="2"/>
  <c r="C211" i="2"/>
  <c r="G192" i="2"/>
  <c r="E204" i="2"/>
  <c r="F192" i="2"/>
  <c r="G211" i="2"/>
  <c r="F204" i="2"/>
  <c r="K234" i="2" l="1"/>
  <c r="K205" i="2"/>
  <c r="K212" i="2"/>
  <c r="K198" i="2"/>
  <c r="K195" i="2"/>
  <c r="K230" i="2"/>
  <c r="K206" i="2"/>
  <c r="K193" i="2"/>
  <c r="K227" i="2"/>
  <c r="K194" i="2"/>
  <c r="K242" i="2"/>
  <c r="K231" i="2"/>
  <c r="K228" i="2"/>
  <c r="K196" i="2"/>
  <c r="K201" i="2"/>
  <c r="K210" i="2"/>
  <c r="K208" i="2"/>
  <c r="K209" i="2"/>
  <c r="K232" i="2"/>
  <c r="K203" i="2"/>
  <c r="K202" i="2"/>
  <c r="K207" i="2"/>
  <c r="I192" i="2"/>
  <c r="I204" i="2"/>
  <c r="I211" i="2"/>
  <c r="K197" i="2"/>
  <c r="K192" i="2" l="1"/>
  <c r="K204" i="2"/>
  <c r="K211" i="2"/>
  <c r="D28" i="3" l="1"/>
  <c r="A30" i="2" l="1"/>
  <c r="A188" i="3" l="1"/>
  <c r="C185" i="3" l="1"/>
  <c r="D185" i="3"/>
  <c r="G124" i="2" l="1"/>
  <c r="H124" i="2"/>
  <c r="C124" i="2" l="1"/>
  <c r="D255" i="3" l="1"/>
  <c r="H185" i="2" l="1"/>
  <c r="G185" i="2"/>
  <c r="G27" i="2" l="1"/>
  <c r="E27" i="2"/>
  <c r="F27" i="2"/>
  <c r="H27" i="2"/>
  <c r="E13" i="1" s="1"/>
  <c r="C27" i="2"/>
  <c r="D27" i="2"/>
  <c r="F124" i="2"/>
  <c r="D124" i="2"/>
  <c r="E17" i="1" l="1"/>
  <c r="I124" i="2"/>
  <c r="I27" i="2"/>
  <c r="C255" i="3"/>
  <c r="A35" i="3"/>
  <c r="C28" i="3"/>
  <c r="A129" i="2"/>
  <c r="F21" i="1"/>
  <c r="F20" i="1"/>
  <c r="F19" i="1"/>
  <c r="F9" i="1"/>
  <c r="K27" i="2" l="1"/>
  <c r="E15" i="1"/>
  <c r="C185" i="2"/>
  <c r="E12" i="1"/>
  <c r="E16" i="1"/>
  <c r="E11" i="1"/>
  <c r="E185" i="2"/>
  <c r="D185" i="2"/>
  <c r="F185" i="2"/>
  <c r="K261" i="2" l="1"/>
  <c r="K124" i="2"/>
  <c r="K185" i="2"/>
  <c r="E10" i="1"/>
  <c r="F16" i="1"/>
  <c r="F15" i="1"/>
  <c r="F12" i="1"/>
  <c r="F11" i="1"/>
  <c r="I185" i="2"/>
  <c r="F10" i="1" l="1"/>
  <c r="F17" i="1"/>
  <c r="F13" i="1"/>
  <c r="G226" i="2" l="1"/>
  <c r="I226" i="2"/>
  <c r="E226" i="2"/>
  <c r="D226" i="2"/>
  <c r="C226" i="2"/>
  <c r="H226" i="2"/>
  <c r="F226" i="2"/>
  <c r="C241" i="2"/>
  <c r="D241" i="2"/>
  <c r="I241" i="2"/>
  <c r="H241" i="2"/>
  <c r="E241" i="2"/>
  <c r="G241" i="2"/>
  <c r="F241" i="2"/>
  <c r="E255" i="2"/>
  <c r="D255" i="2"/>
  <c r="C255" i="2"/>
  <c r="F255" i="2"/>
  <c r="H255" i="2"/>
  <c r="I255" i="2"/>
  <c r="G255" i="2"/>
  <c r="I261" i="2" l="1"/>
  <c r="K241" i="2"/>
  <c r="F261" i="2"/>
  <c r="K226" i="2"/>
  <c r="E261" i="2"/>
  <c r="C261" i="2"/>
  <c r="D261" i="2"/>
  <c r="H261" i="2"/>
  <c r="G26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C23" authorId="0" shapeId="0" xr:uid="{1A27C802-6E26-4D8B-8CEA-A4CAC59171A7}">
      <text>
        <r>
          <rPr>
            <b/>
            <sz val="9"/>
            <color indexed="81"/>
            <rFont val="Tahoma"/>
            <family val="2"/>
          </rPr>
          <t xml:space="preserve">PC: Thêm </t>
        </r>
        <r>
          <rPr>
            <sz val="9"/>
            <color indexed="81"/>
            <rFont val="Tahoma"/>
            <family val="2"/>
          </rPr>
          <t>Kyrgyzstan trong tháng 7</t>
        </r>
      </text>
    </comment>
  </commentList>
</comments>
</file>

<file path=xl/sharedStrings.xml><?xml version="1.0" encoding="utf-8"?>
<sst xmlns="http://schemas.openxmlformats.org/spreadsheetml/2006/main" count="680" uniqueCount="333">
  <si>
    <t>CỤC ĐẦU TƯ NƯỚC NGOÀI</t>
  </si>
  <si>
    <t>TT</t>
  </si>
  <si>
    <t>Chỉ tiêu</t>
  </si>
  <si>
    <t>Đơn vị tính</t>
  </si>
  <si>
    <t>So cùng kỳ</t>
  </si>
  <si>
    <t>Vốn thực hiện</t>
  </si>
  <si>
    <t>triệu USD</t>
  </si>
  <si>
    <t>Vốn đăng ký*</t>
  </si>
  <si>
    <t>2.1</t>
  </si>
  <si>
    <t xml:space="preserve">   Đăng ký cấp mới</t>
  </si>
  <si>
    <t>2.2</t>
  </si>
  <si>
    <t xml:space="preserve">   Đăng ký tăng thêm</t>
  </si>
  <si>
    <t>2.3</t>
  </si>
  <si>
    <t xml:space="preserve">   Góp vốn, mua cổ phần</t>
  </si>
  <si>
    <t>Số dự án*</t>
  </si>
  <si>
    <t>3.1</t>
  </si>
  <si>
    <t xml:space="preserve">   Cấp mới</t>
  </si>
  <si>
    <t>dự án</t>
  </si>
  <si>
    <t>3.2</t>
  </si>
  <si>
    <t xml:space="preserve">   Tăng vốn</t>
  </si>
  <si>
    <t>lượt dự án</t>
  </si>
  <si>
    <t>3.3</t>
  </si>
  <si>
    <t>Xuất khẩu</t>
  </si>
  <si>
    <t>4.1</t>
  </si>
  <si>
    <t xml:space="preserve">   Xuất khẩu (kể cả dầu thô)</t>
  </si>
  <si>
    <t>4.2</t>
  </si>
  <si>
    <t xml:space="preserve">   Xuất khẩu (không kể dầu thô)</t>
  </si>
  <si>
    <t>Nhập khẩu</t>
  </si>
  <si>
    <t>Ghi chú:</t>
  </si>
  <si>
    <t>Lũy kế đến 20/4/2013</t>
  </si>
  <si>
    <t xml:space="preserve">Vốn thực hiện </t>
  </si>
  <si>
    <t>103,3 tỷ USD</t>
  </si>
  <si>
    <t xml:space="preserve">Vốn đăng ký  </t>
  </si>
  <si>
    <t xml:space="preserve">214,4 tỷ USD </t>
  </si>
  <si>
    <t xml:space="preserve">Số dự án </t>
  </si>
  <si>
    <t>Cục Đầu tư nước ngoài</t>
  </si>
  <si>
    <t>Ngành</t>
  </si>
  <si>
    <t>Số dự án cấp mới</t>
  </si>
  <si>
    <t>Vốn đăng ký cấp mới (triệu USD)</t>
  </si>
  <si>
    <t>Số lượt dự án điều chỉnh</t>
  </si>
  <si>
    <t>Vốn đăng ký điều chỉnh
(triệu USD)</t>
  </si>
  <si>
    <t>Số lượt góp vốn mua cổ phần</t>
  </si>
  <si>
    <t>Giá trị góp vốn, mua cổ phần 
(triệu USD)</t>
  </si>
  <si>
    <t>Tổng vốn đăng ký (triệu USD)</t>
  </si>
  <si>
    <t>Sản xuất, phân phối điện, khí, nước, điều hòa</t>
  </si>
  <si>
    <t>Công nghiệp chế biến, chế tạo</t>
  </si>
  <si>
    <t>Bán buôn và bán lẻ; sửa chữa ô tô, mô tô, xe máy</t>
  </si>
  <si>
    <t>Hoạt động kinh doanh bất động sản</t>
  </si>
  <si>
    <t>Hoạt động chuyên môn, khoa học công nghệ</t>
  </si>
  <si>
    <t>Dịch vụ lưu trú và ăn uống</t>
  </si>
  <si>
    <t>Vận tải kho bãi</t>
  </si>
  <si>
    <t>Hoạt động tài chính, ngân hàng và bảo hiểm</t>
  </si>
  <si>
    <t>Xây dựng</t>
  </si>
  <si>
    <t>Nông nghiêp, lâm nghiệp và thủy sản</t>
  </si>
  <si>
    <t>Thông tin và truyền thông</t>
  </si>
  <si>
    <t>Giáo dục và đào tạo</t>
  </si>
  <si>
    <t>Hoạt động hành chính và dịch vụ hỗ trợ</t>
  </si>
  <si>
    <t>Cấp nước và xử lý chất thải</t>
  </si>
  <si>
    <t>Y tế và hoạt động trợ giúp xã hội</t>
  </si>
  <si>
    <t>Khai khoáng</t>
  </si>
  <si>
    <t>Nghệ thuật, vui chơi và giải trí</t>
  </si>
  <si>
    <t>Hoạt động dịch vụ khác</t>
  </si>
  <si>
    <t>Tổng số</t>
  </si>
  <si>
    <t>Đối tác</t>
  </si>
  <si>
    <t>Singapore</t>
  </si>
  <si>
    <t>Trung Quốc</t>
  </si>
  <si>
    <t>Nhật Bản</t>
  </si>
  <si>
    <t>Hàn Quốc</t>
  </si>
  <si>
    <t>Đài Loan</t>
  </si>
  <si>
    <t>Hồng Kông</t>
  </si>
  <si>
    <t>BritishVirginIslands</t>
  </si>
  <si>
    <t>Malaysia</t>
  </si>
  <si>
    <t>Ba Lan</t>
  </si>
  <si>
    <t>Hà Lan</t>
  </si>
  <si>
    <t>Vương quốc Anh</t>
  </si>
  <si>
    <t>Hoa Kỳ</t>
  </si>
  <si>
    <t>Thái Lan</t>
  </si>
  <si>
    <t>Australia</t>
  </si>
  <si>
    <t>Pháp</t>
  </si>
  <si>
    <t>Samoa</t>
  </si>
  <si>
    <t>Anguilla</t>
  </si>
  <si>
    <t>Cayman Islands</t>
  </si>
  <si>
    <t>Seychelles</t>
  </si>
  <si>
    <t>Canada</t>
  </si>
  <si>
    <t>CHLB Đức</t>
  </si>
  <si>
    <t>Luxembourg</t>
  </si>
  <si>
    <t>Belize</t>
  </si>
  <si>
    <t>Marshall Islands</t>
  </si>
  <si>
    <t>Ấn Độ</t>
  </si>
  <si>
    <t>Thụy Sỹ</t>
  </si>
  <si>
    <t>Afghanistan</t>
  </si>
  <si>
    <t>Các tiểu vương quốc Ả Rập thống nhất</t>
  </si>
  <si>
    <t>British West Indies</t>
  </si>
  <si>
    <t>Pakistan</t>
  </si>
  <si>
    <t>Philippines</t>
  </si>
  <si>
    <t>Liên bang Nga</t>
  </si>
  <si>
    <t>Ukraina</t>
  </si>
  <si>
    <t>Israel</t>
  </si>
  <si>
    <t>Campuchia</t>
  </si>
  <si>
    <t>Nigeria</t>
  </si>
  <si>
    <t>Đan Mạch</t>
  </si>
  <si>
    <t>Thổ Nhĩ Kỳ</t>
  </si>
  <si>
    <t>Ả Rập Xê Út</t>
  </si>
  <si>
    <t>Italia</t>
  </si>
  <si>
    <t>Ethiopia</t>
  </si>
  <si>
    <t>Bỉ</t>
  </si>
  <si>
    <t>Saint Kitts and Nevis</t>
  </si>
  <si>
    <t>Syrian Arab Republic</t>
  </si>
  <si>
    <t>Sri Lanka</t>
  </si>
  <si>
    <t>Lào</t>
  </si>
  <si>
    <t>Phần Lan</t>
  </si>
  <si>
    <t>Iceland</t>
  </si>
  <si>
    <t>New Zealand</t>
  </si>
  <si>
    <t>Áo</t>
  </si>
  <si>
    <t>Ireland</t>
  </si>
  <si>
    <t>Indonesia</t>
  </si>
  <si>
    <t>Kazakhstan</t>
  </si>
  <si>
    <t>Thụy Điển</t>
  </si>
  <si>
    <t>Ai Cập</t>
  </si>
  <si>
    <t>Cộng hòa Séc</t>
  </si>
  <si>
    <t>Tây Ban Nha</t>
  </si>
  <si>
    <t>Cộng Hòa Síp</t>
  </si>
  <si>
    <t>Jordan</t>
  </si>
  <si>
    <t>Hy Lạp</t>
  </si>
  <si>
    <t>Ma Cao</t>
  </si>
  <si>
    <t>Iran (Islamic Republic of)</t>
  </si>
  <si>
    <t>Irắc</t>
  </si>
  <si>
    <t>Nam Phi</t>
  </si>
  <si>
    <t>Mali</t>
  </si>
  <si>
    <t>Dominica</t>
  </si>
  <si>
    <t>Slovakia</t>
  </si>
  <si>
    <t>Ma rốc</t>
  </si>
  <si>
    <t>Bangladesh</t>
  </si>
  <si>
    <t>Venezuela</t>
  </si>
  <si>
    <t>Libya</t>
  </si>
  <si>
    <t>Brazil</t>
  </si>
  <si>
    <t>Nepal</t>
  </si>
  <si>
    <t>Hungary</t>
  </si>
  <si>
    <t>Chile</t>
  </si>
  <si>
    <t>Belarus</t>
  </si>
  <si>
    <t>Bồ Đào Nha</t>
  </si>
  <si>
    <t>Guinea</t>
  </si>
  <si>
    <t>Lithuania</t>
  </si>
  <si>
    <t>Mexico</t>
  </si>
  <si>
    <t>Rumani</t>
  </si>
  <si>
    <t>Địa phương</t>
  </si>
  <si>
    <t>Bạc Liêu</t>
  </si>
  <si>
    <t>TP. Hồ Chí Minh</t>
  </si>
  <si>
    <t>Tây Ninh</t>
  </si>
  <si>
    <t>Hà Nội</t>
  </si>
  <si>
    <t>Bình Dương</t>
  </si>
  <si>
    <t>Bà Rịa - Vũng Tàu</t>
  </si>
  <si>
    <t>Đồng Nai</t>
  </si>
  <si>
    <t>Hải Phòng</t>
  </si>
  <si>
    <t>Bắc Ninh</t>
  </si>
  <si>
    <t>Hưng Yên</t>
  </si>
  <si>
    <t>Hà Nam</t>
  </si>
  <si>
    <t>Long An</t>
  </si>
  <si>
    <t>Thanh Hóa</t>
  </si>
  <si>
    <t>Bắc Giang</t>
  </si>
  <si>
    <t>Đà Nẵng</t>
  </si>
  <si>
    <t>Hải Dương</t>
  </si>
  <si>
    <t>Bình Phước</t>
  </si>
  <si>
    <t>Nam Định</t>
  </si>
  <si>
    <t>Quảng Ngãi</t>
  </si>
  <si>
    <t>Thái Bình</t>
  </si>
  <si>
    <t>Quảng Nam</t>
  </si>
  <si>
    <t>Phú Thọ</t>
  </si>
  <si>
    <t>Vĩnh Phúc</t>
  </si>
  <si>
    <t>Thái Nguyên</t>
  </si>
  <si>
    <t>Trà Vinh</t>
  </si>
  <si>
    <t>Vĩnh Long</t>
  </si>
  <si>
    <t>Tiền Giang</t>
  </si>
  <si>
    <t>Bình Thuận</t>
  </si>
  <si>
    <t>Ninh Thuận</t>
  </si>
  <si>
    <t>Ninh Bình</t>
  </si>
  <si>
    <t>Quảng Ninh</t>
  </si>
  <si>
    <t>Hòa Bình</t>
  </si>
  <si>
    <t>Bình Định</t>
  </si>
  <si>
    <t>Nghệ An</t>
  </si>
  <si>
    <t>Thừa Thiên Huế</t>
  </si>
  <si>
    <t>Kiên Giang</t>
  </si>
  <si>
    <t>Lâm Đồng</t>
  </si>
  <si>
    <t>Đồng Tháp</t>
  </si>
  <si>
    <t>Đăk Lăk</t>
  </si>
  <si>
    <t>Khánh Hòa</t>
  </si>
  <si>
    <t>Hậu Giang</t>
  </si>
  <si>
    <t>Yên Bái</t>
  </si>
  <si>
    <t>An Giang</t>
  </si>
  <si>
    <t>Gia Lai</t>
  </si>
  <si>
    <t>Hà Tĩnh</t>
  </si>
  <si>
    <t>Sóc Trăng</t>
  </si>
  <si>
    <t>Bến Tre</t>
  </si>
  <si>
    <t>Tuyên Quang</t>
  </si>
  <si>
    <t>Phú Yên</t>
  </si>
  <si>
    <t>Kon Tum</t>
  </si>
  <si>
    <t>Cần Thơ</t>
  </si>
  <si>
    <t>Cao Bằng</t>
  </si>
  <si>
    <t>Lạng Sơn</t>
  </si>
  <si>
    <t>Cà Mau</t>
  </si>
  <si>
    <t>Lào Cai</t>
  </si>
  <si>
    <t>STT</t>
  </si>
  <si>
    <t xml:space="preserve"> Chuyên ngành </t>
  </si>
  <si>
    <t xml:space="preserve"> Số dự án </t>
  </si>
  <si>
    <t xml:space="preserve"> Tổng vốn đầu tư đăng ký 
(Triệu USD) </t>
  </si>
  <si>
    <t>Hoạt đông làm thuê các công việc trong các hộ gia đình</t>
  </si>
  <si>
    <t>Tổng</t>
  </si>
  <si>
    <t xml:space="preserve"> Đối tác</t>
  </si>
  <si>
    <t xml:space="preserve"> Tổng vốn đầu tư đăng ký
(Triệu USD) </t>
  </si>
  <si>
    <t>Brunei Darussalam</t>
  </si>
  <si>
    <t>Mauritius</t>
  </si>
  <si>
    <t>Bermuda</t>
  </si>
  <si>
    <t>Nauy</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</si>
  <si>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</si>
  <si>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</si>
  <si>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</si>
  <si>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</si>
  <si>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</si>
  <si>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</si>
  <si>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</si>
  <si>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</si>
  <si>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</si>
  <si>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</si>
  <si>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</si>
  <si>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</si>
  <si>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</si>
  <si>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</si>
  <si>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</si>
  <si>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</si>
  <si>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Cu Ba</t>
  </si>
  <si>
    <t>United States Virgin Islands</t>
  </si>
  <si>
    <t>Andorra</t>
  </si>
  <si>
    <t>Guatemala</t>
  </si>
  <si>
    <t>Turks &amp; Caicos Islands</t>
  </si>
  <si>
    <t>Slovenia</t>
  </si>
  <si>
    <t>Serbia</t>
  </si>
  <si>
    <t>Kuwait</t>
  </si>
  <si>
    <t>CHDCND Triều Tiên</t>
  </si>
  <si>
    <t>Mông Cổ</t>
  </si>
  <si>
    <t>Ghana</t>
  </si>
  <si>
    <t>Myanmar</t>
  </si>
  <si>
    <t>Libăng</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</si>
  <si>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</si>
  <si>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</si>
  <si>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</si>
  <si>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</si>
  <si>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</si>
  <si>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</si>
  <si>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</si>
  <si>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</si>
  <si>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</si>
  <si>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</si>
  <si>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</si>
  <si>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</si>
  <si>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</si>
  <si>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</si>
  <si>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</si>
  <si>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</si>
  <si>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</si>
  <si>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 xml:space="preserve"> Địa phương </t>
  </si>
  <si>
    <t>Dầu khí</t>
  </si>
  <si>
    <t>Quảng Bình</t>
  </si>
  <si>
    <t>Đăk Nông</t>
  </si>
  <si>
    <t>Sơn La</t>
  </si>
  <si>
    <t>Quảng Trị</t>
  </si>
  <si>
    <t>Bắc Kạn</t>
  </si>
  <si>
    <t>Hà Giang</t>
  </si>
  <si>
    <t>Điện Biên</t>
  </si>
  <si>
    <t>Lai Châu</t>
  </si>
  <si>
    <t>Kenya</t>
  </si>
  <si>
    <t>Phụ lục I</t>
  </si>
  <si>
    <t>Phụ lục II</t>
  </si>
  <si>
    <t>Phụ lục III</t>
  </si>
  <si>
    <t>Malta</t>
  </si>
  <si>
    <t>Lesotho</t>
  </si>
  <si>
    <t>Colombia</t>
  </si>
  <si>
    <t>Congo</t>
  </si>
  <si>
    <t>Albania</t>
  </si>
  <si>
    <t>ĐẦU TƯ NƯỚC NGOÀI TẠI VIỆT NAM THEO NGÀNH</t>
  </si>
  <si>
    <t>ĐẦU TƯ NƯỚC NGOÀI TẠI VIỆT NAM THEO ĐỐI TÁC</t>
  </si>
  <si>
    <t>ĐẦU TƯ NƯỚC NGOÀI TẠI VIỆT NAM THEO ĐỊA PHƯƠNG</t>
  </si>
  <si>
    <t>Guernsey</t>
  </si>
  <si>
    <t xml:space="preserve"> </t>
  </si>
  <si>
    <t>Qatar</t>
  </si>
  <si>
    <t>Republic of Moldova</t>
  </si>
  <si>
    <t>Honduras</t>
  </si>
  <si>
    <t>Croatia</t>
  </si>
  <si>
    <t>So với cùng kỳ (%)</t>
  </si>
  <si>
    <t>Vùng</t>
  </si>
  <si>
    <t>Số lượt dự án tăng vốn</t>
  </si>
  <si>
    <t>Vốn đăng ký tăng thêm 
(triệu USD)</t>
  </si>
  <si>
    <t>Giá trị góp vốn, mua cổ phần</t>
  </si>
  <si>
    <t>I</t>
  </si>
  <si>
    <t>Đồng bằng sông Hồng</t>
  </si>
  <si>
    <t>II</t>
  </si>
  <si>
    <t>Đông Nam Bộ</t>
  </si>
  <si>
    <t>III</t>
  </si>
  <si>
    <t>Trung du và miền núi phía Bắc</t>
  </si>
  <si>
    <t>IV</t>
  </si>
  <si>
    <t>Bắc Trung Bộ và duyên hải miền Trung</t>
  </si>
  <si>
    <t>V</t>
  </si>
  <si>
    <t>Đồng bằng sông Cửu Long</t>
  </si>
  <si>
    <t>VI</t>
  </si>
  <si>
    <t>Tây Nguyên</t>
  </si>
  <si>
    <t>Vanuatu</t>
  </si>
  <si>
    <t>Liechtenstein</t>
  </si>
  <si>
    <t>Côte d'Ivoire</t>
  </si>
  <si>
    <t>ĐẦU TƯ TRỰC TIẾP NƯỚC NGOÀI TẠI VIỆT NAM THEO VÙNG</t>
  </si>
  <si>
    <t>VII</t>
  </si>
  <si>
    <t>Georgia</t>
  </si>
  <si>
    <t>*Số liệu tính từ 1/1 đến ngày 20 tháng báo cáo</t>
  </si>
  <si>
    <t>,</t>
  </si>
  <si>
    <t>Burkina Faso</t>
  </si>
  <si>
    <t>3T/2023</t>
  </si>
  <si>
    <t>Trinidad và Tobago</t>
  </si>
  <si>
    <t>Azerbaijan</t>
  </si>
  <si>
    <t>Liberia</t>
  </si>
  <si>
    <t>Kyrgyzstan</t>
  </si>
  <si>
    <t>Tính từ 01/01/2024 đến 20/07/2024</t>
  </si>
  <si>
    <t>Hà Nội, ngày 22 tháng 7 năm 2024</t>
  </si>
  <si>
    <t>07 tháng năm 2023</t>
  </si>
  <si>
    <t>07 tháng năm 2024</t>
  </si>
  <si>
    <t>THU HÚT ĐẦU TƯ NƯỚC NGOÀI 07 THÁNG NĂM 2024 THEO NGÀNH</t>
  </si>
  <si>
    <t>THU HÚT ĐẦU TƯ NƯỚC NGOÀI 07 THÁNG NĂM 2024 THEO ĐỐI TÁC</t>
  </si>
  <si>
    <t>THU HÚT ĐẦU TƯ NƯỚC NGOÀI 07 THÁNG NĂM 2024 THEO ĐỊA PHƯƠNG</t>
  </si>
  <si>
    <t>THU HÚT ĐẦU TƯ NƯỚC NGOÀI 07 THÁNG NĂM 2024 THEO VÙNG</t>
  </si>
  <si>
    <t>7T/2023</t>
  </si>
  <si>
    <t>Luỹ kế đến 20/07/2024:</t>
  </si>
  <si>
    <t>(Lũy kế các dự án còn hiệu lực đến ngày 20/07/2024)</t>
  </si>
  <si>
    <t xml:space="preserve">147 quốc gia, vùng lãnh thổ có đầu tư tại Việt Nam với 40.777 dự án, tổng vốn đăng ký 487,03 tỷ USD. Hàn Quốc dẫn đầu, tiếp theo là Singapore, Nhật Bản, Đài Loan. </t>
  </si>
  <si>
    <t>Peru</t>
  </si>
  <si>
    <t>Syria Arab Republic</t>
  </si>
  <si>
    <t>BÁO CÁO NHANH ĐẦU TƯ NƯỚC NGOÀI 07 THÁNG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</si>
</sst>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90" formatCode="_(* #,##0.0_);_(* \(#,##0.0\);_(* &quot;-&quot;??_);_(@_)"/>
  </numFmts>
  <fonts count="76">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0"/>
      <name val="Arial"/>
      <family val="2"/>
      <charset val="163"/>
    </font>
    <font>
      <sz val="10"/>
      <name val="Arial"/>
      <family val="2"/>
    </font>
    <font>
      <b/>
      <sz val="13"/>
      <color indexed="8"/>
      <name val="Times New Roman"/>
      <family val="1"/>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1"/>
      <color indexed="8"/>
      <name val="Times New Roman"/>
      <family val="1"/>
    </font>
    <font>
      <b/>
      <sz val="11"/>
      <name val="Times New Roman"/>
      <family val="1"/>
    </font>
    <font>
      <sz val="11"/>
      <color indexed="8"/>
      <name val="Times New Roman"/>
      <family val="1"/>
    </font>
    <font>
      <sz val="11"/>
      <name val="Times New Roman"/>
      <family val="1"/>
    </font>
    <font>
      <sz val="11"/>
      <color theme="1"/>
      <name val="Times New Roman"/>
      <family val="1"/>
    </font>
    <font>
      <i/>
      <sz val="11"/>
      <name val="Times New Roman"/>
      <family val="1"/>
    </font>
    <font>
      <b/>
      <sz val="10"/>
      <name val="Times New Roman"/>
      <family val="1"/>
    </font>
    <font>
      <sz val="10"/>
      <name val="Times New Roman"/>
      <family val="1"/>
    </font>
    <font>
      <b/>
      <sz val="14"/>
      <name val="Times New Roman"/>
      <family val="1"/>
    </font>
    <font>
      <b/>
      <i/>
      <u/>
      <sz val="11"/>
      <color indexed="8"/>
      <name val="Times New Roman"/>
      <family val="1"/>
    </font>
    <font>
      <sz val="10"/>
      <color indexed="8"/>
      <name val="Times New Roman"/>
      <family val="1"/>
    </font>
    <font>
      <b/>
      <i/>
      <sz val="11"/>
      <color indexed="8"/>
      <name val="Times New Roman"/>
      <family val="1"/>
    </font>
    <font>
      <sz val="11"/>
      <color indexed="8"/>
      <name val="Arial"/>
      <family val="2"/>
    </font>
    <font>
      <b/>
      <sz val="11"/>
      <color theme="1"/>
      <name val="Times New Roman"/>
      <family val="1"/>
    </font>
    <font>
      <b/>
      <sz val="9"/>
      <color indexed="81"/>
      <name val="Tahoma"/>
      <family val="2"/>
    </font>
    <font>
      <sz val="9"/>
      <color indexed="81"/>
      <name val="Tahoma"/>
      <family val="2"/>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999999"/>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s>
  <cellStyleXfs count="210">
    <xf numFmtId="0" fontId="0"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188" fontId="16" fillId="0" borderId="0" applyFont="0" applyFill="0" applyBorder="0" applyAlignment="0" applyProtection="0"/>
    <xf numFmtId="0" fontId="17" fillId="0" borderId="0" applyFont="0" applyFill="0" applyBorder="0" applyAlignment="0" applyProtection="0"/>
    <xf numFmtId="183" fontId="18" fillId="0" borderId="0" applyFon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178" fontId="19" fillId="0" borderId="0" applyFont="0" applyFill="0" applyBorder="0" applyAlignment="0" applyProtection="0"/>
    <xf numFmtId="9" fontId="20" fillId="0" borderId="0" applyFont="0" applyFill="0" applyBorder="0" applyAlignment="0" applyProtection="0"/>
    <xf numFmtId="0" fontId="21" fillId="0" borderId="0"/>
    <xf numFmtId="0" fontId="22" fillId="0" borderId="0" applyNumberFormat="0" applyFill="0" applyBorder="0" applyAlignment="0" applyProtection="0"/>
    <xf numFmtId="0" fontId="23" fillId="5" borderId="0"/>
    <xf numFmtId="0" fontId="24" fillId="5" borderId="0"/>
    <xf numFmtId="0" fontId="26" fillId="5" borderId="0"/>
    <xf numFmtId="0" fontId="27" fillId="0" borderId="0">
      <alignment wrapText="1"/>
    </xf>
    <xf numFmtId="0" fontId="28" fillId="0" borderId="0" applyFont="0" applyFill="0" applyBorder="0" applyAlignment="0" applyProtection="0"/>
    <xf numFmtId="187" fontId="18" fillId="0" borderId="0" applyFont="0" applyFill="0" applyBorder="0" applyAlignment="0" applyProtection="0"/>
    <xf numFmtId="0" fontId="28" fillId="0" borderId="0" applyFont="0" applyFill="0" applyBorder="0" applyAlignment="0" applyProtection="0"/>
    <xf numFmtId="186" fontId="18" fillId="0" borderId="0" applyFont="0" applyFill="0" applyBorder="0" applyAlignment="0" applyProtection="0"/>
    <xf numFmtId="0" fontId="28" fillId="0" borderId="0" applyFont="0" applyFill="0" applyBorder="0" applyAlignment="0" applyProtection="0"/>
    <xf numFmtId="184" fontId="18" fillId="0" borderId="0" applyFont="0" applyFill="0" applyBorder="0" applyAlignment="0" applyProtection="0"/>
    <xf numFmtId="0" fontId="28" fillId="0" borderId="0" applyFont="0" applyFill="0" applyBorder="0" applyAlignment="0" applyProtection="0"/>
    <xf numFmtId="185" fontId="18" fillId="0" borderId="0" applyFont="0" applyFill="0" applyBorder="0" applyAlignment="0" applyProtection="0"/>
    <xf numFmtId="0" fontId="28" fillId="0" borderId="0"/>
    <xf numFmtId="0" fontId="28" fillId="0" borderId="0"/>
    <xf numFmtId="37" fontId="29" fillId="0" borderId="0"/>
    <xf numFmtId="0" fontId="30" fillId="0" borderId="0"/>
    <xf numFmtId="170" fontId="14" fillId="0" borderId="0" applyFill="0" applyBorder="0" applyAlignment="0"/>
    <xf numFmtId="170" fontId="4" fillId="0" borderId="0" applyFill="0" applyBorder="0" applyAlignment="0"/>
    <xf numFmtId="170" fontId="4" fillId="0" borderId="0" applyFill="0" applyBorder="0" applyAlignment="0"/>
    <xf numFmtId="164" fontId="1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3" fontId="5" fillId="0" borderId="0" applyFont="0" applyFill="0" applyBorder="0" applyAlignment="0" applyProtection="0"/>
    <xf numFmtId="171"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8" fillId="0" borderId="21" applyNumberFormat="0" applyAlignment="0" applyProtection="0">
      <alignment horizontal="left" vertical="center"/>
    </xf>
    <xf numFmtId="0" fontId="8" fillId="0" borderId="22">
      <alignment horizontal="left" vertical="center"/>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177" fontId="14" fillId="0" borderId="23"/>
    <xf numFmtId="177" fontId="4" fillId="0" borderId="23"/>
    <xf numFmtId="177" fontId="4" fillId="0" borderId="23"/>
    <xf numFmtId="0" fontId="15" fillId="0" borderId="0" applyNumberFormat="0" applyFont="0" applyFill="0" applyAlignment="0"/>
    <xf numFmtId="182" fontId="32" fillId="0" borderId="0"/>
    <xf numFmtId="0" fontId="25"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5" fillId="0" borderId="0"/>
    <xf numFmtId="0" fontId="25" fillId="0" borderId="0"/>
    <xf numFmtId="0" fontId="2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3" fillId="0" borderId="0"/>
    <xf numFmtId="0" fontId="5" fillId="0" borderId="0"/>
    <xf numFmtId="0" fontId="5" fillId="0" borderId="0"/>
    <xf numFmtId="0" fontId="5" fillId="0" borderId="0"/>
    <xf numFmtId="0" fontId="4" fillId="0" borderId="0"/>
    <xf numFmtId="0" fontId="4" fillId="0" borderId="0"/>
    <xf numFmtId="0" fontId="3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18" fillId="0" borderId="0"/>
    <xf numFmtId="0" fontId="18" fillId="0" borderId="0"/>
    <xf numFmtId="0" fontId="18" fillId="0" borderId="0"/>
    <xf numFmtId="9" fontId="14" fillId="0" borderId="0" applyFont="0" applyFill="0" applyBorder="0" applyAlignment="0" applyProtection="0"/>
    <xf numFmtId="9" fontId="4" fillId="0" borderId="0" applyFont="0" applyFill="0" applyBorder="0" applyAlignment="0" applyProtection="0"/>
    <xf numFmtId="0" fontId="14"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34" fillId="0" borderId="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5" fillId="0" borderId="24" applyNumberFormat="0" applyFont="0" applyFill="0" applyAlignment="0" applyProtection="0"/>
    <xf numFmtId="0" fontId="35" fillId="0" borderId="0" applyNumberForma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34" fillId="0" borderId="0">
      <alignment vertical="center"/>
    </xf>
    <xf numFmtId="40"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9" fontId="37" fillId="0" borderId="0" applyFont="0" applyFill="0" applyBorder="0" applyAlignment="0" applyProtection="0"/>
    <xf numFmtId="0" fontId="38" fillId="0" borderId="0"/>
    <xf numFmtId="172" fontId="5" fillId="0" borderId="0" applyFont="0" applyFill="0" applyBorder="0" applyAlignment="0" applyProtection="0"/>
    <xf numFmtId="173" fontId="5" fillId="0" borderId="0" applyFont="0" applyFill="0" applyBorder="0" applyAlignment="0" applyProtection="0"/>
    <xf numFmtId="174" fontId="40" fillId="0" borderId="0" applyFont="0" applyFill="0" applyBorder="0" applyAlignment="0" applyProtection="0"/>
    <xf numFmtId="175" fontId="40" fillId="0" borderId="0" applyFont="0" applyFill="0" applyBorder="0" applyAlignment="0" applyProtection="0"/>
    <xf numFmtId="0" fontId="41" fillId="0" borderId="0"/>
    <xf numFmtId="0" fontId="15" fillId="0" borderId="0"/>
    <xf numFmtId="178" fontId="39" fillId="0" borderId="0" applyFont="0" applyFill="0" applyBorder="0" applyAlignment="0" applyProtection="0"/>
    <xf numFmtId="176" fontId="39" fillId="0" borderId="0" applyFont="0" applyFill="0" applyBorder="0" applyAlignment="0" applyProtection="0"/>
    <xf numFmtId="179" fontId="39" fillId="0" borderId="0" applyFont="0" applyFill="0" applyBorder="0" applyAlignment="0" applyProtection="0"/>
    <xf numFmtId="181" fontId="42" fillId="0" borderId="0" applyFont="0" applyFill="0" applyBorder="0" applyAlignment="0" applyProtection="0"/>
    <xf numFmtId="180" fontId="39" fillId="0" borderId="0" applyFont="0" applyFill="0" applyBorder="0" applyAlignment="0" applyProtection="0"/>
    <xf numFmtId="0" fontId="14" fillId="0" borderId="0"/>
    <xf numFmtId="0" fontId="14" fillId="0" borderId="0"/>
    <xf numFmtId="0" fontId="44" fillId="0" borderId="0" applyNumberFormat="0" applyFill="0" applyBorder="0" applyAlignment="0" applyProtection="0"/>
    <xf numFmtId="0" fontId="45" fillId="0" borderId="26" applyNumberFormat="0" applyFill="0" applyAlignment="0" applyProtection="0"/>
    <xf numFmtId="0" fontId="46" fillId="0" borderId="27" applyNumberFormat="0" applyFill="0" applyAlignment="0" applyProtection="0"/>
    <xf numFmtId="0" fontId="47" fillId="0" borderId="28"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29" applyNumberFormat="0" applyAlignment="0" applyProtection="0"/>
    <xf numFmtId="0" fontId="52" fillId="10" borderId="30" applyNumberFormat="0" applyAlignment="0" applyProtection="0"/>
    <xf numFmtId="0" fontId="53" fillId="10" borderId="29" applyNumberFormat="0" applyAlignment="0" applyProtection="0"/>
    <xf numFmtId="0" fontId="54" fillId="0" borderId="31" applyNumberFormat="0" applyFill="0" applyAlignment="0" applyProtection="0"/>
    <xf numFmtId="0" fontId="55" fillId="11" borderId="32"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4" applyNumberFormat="0" applyFill="0" applyAlignment="0" applyProtection="0"/>
    <xf numFmtId="0" fontId="5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9"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33" applyNumberFormat="0" applyFont="0" applyAlignment="0" applyProtection="0"/>
    <xf numFmtId="0" fontId="25" fillId="0" borderId="0"/>
    <xf numFmtId="0" fontId="25" fillId="0" borderId="0"/>
  </cellStyleXfs>
  <cellXfs count="207">
    <xf numFmtId="0" fontId="0" fillId="0" borderId="0" xfId="0"/>
    <xf numFmtId="166" fontId="6" fillId="0" borderId="0" xfId="3" applyNumberFormat="1" applyFont="1"/>
    <xf numFmtId="167" fontId="10" fillId="3" borderId="0" xfId="5" applyNumberFormat="1" applyFont="1" applyFill="1"/>
    <xf numFmtId="168" fontId="11" fillId="3" borderId="0" xfId="5" applyNumberFormat="1" applyFont="1" applyFill="1" applyAlignment="1">
      <alignment horizontal="right"/>
    </xf>
    <xf numFmtId="0" fontId="10" fillId="3" borderId="0" xfId="0" applyFont="1" applyFill="1"/>
    <xf numFmtId="168" fontId="10" fillId="3" borderId="0" xfId="5" applyNumberFormat="1" applyFont="1" applyFill="1"/>
    <xf numFmtId="169" fontId="9" fillId="3" borderId="5" xfId="0" applyNumberFormat="1" applyFont="1" applyFill="1" applyBorder="1" applyAlignment="1">
      <alignment horizontal="center" vertical="center" wrapText="1"/>
    </xf>
    <xf numFmtId="0" fontId="9" fillId="3" borderId="5" xfId="6" applyFont="1" applyFill="1" applyBorder="1" applyAlignment="1">
      <alignment horizontal="center" vertical="center" wrapText="1"/>
    </xf>
    <xf numFmtId="167" fontId="9" fillId="3" borderId="5" xfId="5" applyNumberFormat="1" applyFont="1" applyFill="1" applyBorder="1" applyAlignment="1">
      <alignment horizontal="center" vertical="center" wrapText="1"/>
    </xf>
    <xf numFmtId="168" fontId="9" fillId="3" borderId="5" xfId="5" applyNumberFormat="1" applyFont="1" applyFill="1" applyBorder="1" applyAlignment="1">
      <alignment horizontal="center" vertical="center" wrapText="1"/>
    </xf>
    <xf numFmtId="0" fontId="10" fillId="3" borderId="5" xfId="0" applyFont="1" applyFill="1" applyBorder="1" applyAlignment="1">
      <alignment wrapText="1"/>
    </xf>
    <xf numFmtId="167" fontId="10" fillId="3" borderId="5" xfId="5" applyNumberFormat="1" applyFont="1" applyFill="1" applyBorder="1"/>
    <xf numFmtId="43" fontId="10" fillId="3" borderId="5" xfId="5" applyFont="1" applyFill="1" applyBorder="1"/>
    <xf numFmtId="167" fontId="9" fillId="4" borderId="5" xfId="5" applyNumberFormat="1" applyFont="1" applyFill="1" applyBorder="1" applyAlignment="1">
      <alignment horizontal="right" vertical="center" wrapText="1"/>
    </xf>
    <xf numFmtId="43" fontId="9" fillId="4" borderId="5" xfId="5" applyFont="1" applyFill="1" applyBorder="1" applyAlignment="1">
      <alignment horizontal="right" vertical="center" wrapText="1"/>
    </xf>
    <xf numFmtId="0" fontId="9" fillId="3" borderId="0" xfId="0" applyFont="1" applyFill="1" applyAlignment="1">
      <alignment horizontal="center" vertical="center" wrapText="1"/>
    </xf>
    <xf numFmtId="167" fontId="9" fillId="3" borderId="0" xfId="5" applyNumberFormat="1" applyFont="1" applyFill="1" applyBorder="1" applyAlignment="1">
      <alignment horizontal="right" vertical="center" wrapText="1"/>
    </xf>
    <xf numFmtId="168" fontId="9" fillId="3" borderId="0" xfId="5" applyNumberFormat="1" applyFont="1" applyFill="1" applyBorder="1" applyAlignment="1">
      <alignment horizontal="right" vertical="center" wrapText="1"/>
    </xf>
    <xf numFmtId="0" fontId="0" fillId="0" borderId="20" xfId="0" applyBorder="1"/>
    <xf numFmtId="169" fontId="10" fillId="3" borderId="0" xfId="0" applyNumberFormat="1" applyFont="1" applyFill="1" applyAlignment="1">
      <alignment horizontal="center"/>
    </xf>
    <xf numFmtId="1" fontId="10" fillId="3" borderId="5" xfId="0" applyNumberFormat="1" applyFont="1" applyFill="1" applyBorder="1" applyAlignment="1">
      <alignment horizontal="center"/>
    </xf>
    <xf numFmtId="0" fontId="34" fillId="0" borderId="5" xfId="0" applyFont="1" applyBorder="1" applyAlignment="1">
      <alignment wrapText="1"/>
    </xf>
    <xf numFmtId="0" fontId="64" fillId="0" borderId="0" xfId="0" applyFont="1"/>
    <xf numFmtId="0" fontId="61" fillId="0" borderId="0" xfId="0" applyFont="1" applyAlignment="1">
      <alignment horizontal="left"/>
    </xf>
    <xf numFmtId="167" fontId="64" fillId="0" borderId="0" xfId="1" applyNumberFormat="1" applyFont="1"/>
    <xf numFmtId="43" fontId="64" fillId="0" borderId="0" xfId="1" applyFont="1"/>
    <xf numFmtId="167" fontId="65" fillId="0" borderId="0" xfId="1" applyNumberFormat="1" applyFont="1" applyAlignment="1">
      <alignment horizontal="right"/>
    </xf>
    <xf numFmtId="43" fontId="65" fillId="0" borderId="0" xfId="1" applyFont="1" applyAlignment="1">
      <alignment horizontal="right"/>
    </xf>
    <xf numFmtId="0" fontId="66" fillId="2" borderId="10" xfId="0" applyFont="1" applyFill="1" applyBorder="1" applyAlignment="1">
      <alignment horizontal="center" vertical="center" wrapText="1"/>
    </xf>
    <xf numFmtId="0" fontId="66" fillId="2" borderId="11" xfId="0" applyFont="1" applyFill="1" applyBorder="1" applyAlignment="1">
      <alignment horizontal="center" vertical="center" wrapText="1"/>
    </xf>
    <xf numFmtId="167" fontId="66" fillId="2" borderId="11" xfId="1" applyNumberFormat="1" applyFont="1" applyFill="1" applyBorder="1" applyAlignment="1">
      <alignment horizontal="center" vertical="center" wrapText="1"/>
    </xf>
    <xf numFmtId="43" fontId="66" fillId="2" borderId="11" xfId="1" applyFont="1" applyFill="1" applyBorder="1" applyAlignment="1">
      <alignment horizontal="center" vertical="center" wrapText="1"/>
    </xf>
    <xf numFmtId="0" fontId="66" fillId="2" borderId="0" xfId="0" applyFont="1" applyFill="1" applyAlignment="1">
      <alignment horizontal="center" vertical="center" wrapText="1"/>
    </xf>
    <xf numFmtId="0" fontId="64" fillId="0" borderId="13" xfId="0" applyFont="1" applyBorder="1" applyAlignment="1">
      <alignment vertical="center" wrapText="1"/>
    </xf>
    <xf numFmtId="0" fontId="64" fillId="0" borderId="14" xfId="0" applyFont="1" applyBorder="1" applyAlignment="1">
      <alignment vertical="center" wrapText="1"/>
    </xf>
    <xf numFmtId="167" fontId="64" fillId="0" borderId="14" xfId="1" applyNumberFormat="1" applyFont="1" applyBorder="1" applyAlignment="1">
      <alignment vertical="center"/>
    </xf>
    <xf numFmtId="43" fontId="64" fillId="0" borderId="14" xfId="1" applyFont="1" applyBorder="1" applyAlignment="1">
      <alignment vertical="center"/>
    </xf>
    <xf numFmtId="0" fontId="64" fillId="0" borderId="0" xfId="0" applyFont="1" applyAlignment="1">
      <alignment vertical="center"/>
    </xf>
    <xf numFmtId="0" fontId="64" fillId="0" borderId="14" xfId="0" applyFont="1" applyBorder="1" applyAlignment="1">
      <alignment horizontal="left" vertical="center"/>
    </xf>
    <xf numFmtId="167" fontId="66" fillId="2" borderId="18" xfId="1" applyNumberFormat="1" applyFont="1" applyFill="1" applyBorder="1" applyAlignment="1">
      <alignment vertical="center"/>
    </xf>
    <xf numFmtId="43" fontId="66" fillId="2" borderId="18" xfId="1" applyFont="1" applyFill="1" applyBorder="1" applyAlignment="1">
      <alignment vertical="center"/>
    </xf>
    <xf numFmtId="0" fontId="66" fillId="2" borderId="0" xfId="0" applyFont="1" applyFill="1" applyAlignment="1">
      <alignment vertical="center"/>
    </xf>
    <xf numFmtId="0" fontId="66" fillId="0" borderId="0" xfId="0" applyFont="1" applyAlignment="1">
      <alignment horizontal="center" vertical="center"/>
    </xf>
    <xf numFmtId="167" fontId="66" fillId="0" borderId="0" xfId="1" applyNumberFormat="1" applyFont="1" applyFill="1" applyBorder="1" applyAlignment="1">
      <alignment vertical="center"/>
    </xf>
    <xf numFmtId="43" fontId="66" fillId="0" borderId="0" xfId="1" applyFont="1" applyFill="1" applyBorder="1" applyAlignment="1">
      <alignment vertical="center"/>
    </xf>
    <xf numFmtId="0" fontId="66" fillId="0" borderId="0" xfId="0" applyFont="1" applyAlignment="1">
      <alignment vertical="center"/>
    </xf>
    <xf numFmtId="0" fontId="64" fillId="0" borderId="0" xfId="0" applyFont="1" applyAlignment="1">
      <alignment horizontal="center"/>
    </xf>
    <xf numFmtId="0" fontId="64" fillId="0" borderId="13" xfId="0" applyFont="1" applyBorder="1" applyAlignment="1">
      <alignment horizontal="center" vertical="center"/>
    </xf>
    <xf numFmtId="43" fontId="64" fillId="0" borderId="14" xfId="1" applyFont="1" applyBorder="1" applyAlignment="1">
      <alignment horizontal="left" vertical="center"/>
    </xf>
    <xf numFmtId="43" fontId="64" fillId="0" borderId="14" xfId="1" applyFont="1" applyFill="1" applyBorder="1" applyAlignment="1">
      <alignment horizontal="left" vertical="center"/>
    </xf>
    <xf numFmtId="43" fontId="64" fillId="0" borderId="0" xfId="0" applyNumberFormat="1" applyFont="1"/>
    <xf numFmtId="167" fontId="66" fillId="4" borderId="18" xfId="1" applyNumberFormat="1" applyFont="1" applyFill="1" applyBorder="1" applyAlignment="1">
      <alignment vertical="center"/>
    </xf>
    <xf numFmtId="43" fontId="66" fillId="4" borderId="18" xfId="1" applyFont="1" applyFill="1" applyBorder="1" applyAlignment="1">
      <alignment vertical="center"/>
    </xf>
    <xf numFmtId="0" fontId="63" fillId="0" borderId="0" xfId="0" applyFont="1"/>
    <xf numFmtId="0" fontId="61" fillId="0" borderId="0" xfId="0" applyFont="1" applyAlignment="1">
      <alignment horizontal="center"/>
    </xf>
    <xf numFmtId="165" fontId="63" fillId="0" borderId="0" xfId="0" applyNumberFormat="1" applyFont="1"/>
    <xf numFmtId="165" fontId="62" fillId="0" borderId="0" xfId="0" applyNumberFormat="1" applyFont="1"/>
    <xf numFmtId="166" fontId="65" fillId="0" borderId="0" xfId="3" applyNumberFormat="1" applyFont="1" applyAlignment="1">
      <alignment horizontal="right"/>
    </xf>
    <xf numFmtId="166" fontId="63" fillId="0" borderId="0" xfId="3" applyNumberFormat="1" applyFont="1"/>
    <xf numFmtId="0" fontId="60" fillId="2" borderId="1" xfId="0" applyFont="1" applyFill="1" applyBorder="1" applyAlignment="1">
      <alignment horizontal="center" vertical="center" wrapText="1"/>
    </xf>
    <xf numFmtId="0" fontId="60" fillId="2" borderId="2" xfId="0" applyFont="1" applyFill="1" applyBorder="1" applyAlignment="1">
      <alignment horizontal="center" vertical="center" wrapText="1"/>
    </xf>
    <xf numFmtId="49" fontId="60" fillId="2" borderId="2" xfId="0" applyNumberFormat="1" applyFont="1" applyFill="1" applyBorder="1" applyAlignment="1">
      <alignment horizontal="center" vertical="center" wrapText="1"/>
    </xf>
    <xf numFmtId="166" fontId="60" fillId="2" borderId="3" xfId="3" applyNumberFormat="1" applyFont="1" applyFill="1" applyBorder="1" applyAlignment="1">
      <alignment horizontal="center" vertical="center" wrapText="1"/>
    </xf>
    <xf numFmtId="0" fontId="60" fillId="2" borderId="0" xfId="0" applyFont="1" applyFill="1" applyAlignment="1">
      <alignment horizontal="center" vertical="center" wrapText="1"/>
    </xf>
    <xf numFmtId="0" fontId="62" fillId="0" borderId="4" xfId="0" applyFont="1" applyBorder="1" applyAlignment="1">
      <alignment horizontal="left"/>
    </xf>
    <xf numFmtId="0" fontId="62" fillId="0" borderId="5" xfId="0" applyFont="1" applyBorder="1"/>
    <xf numFmtId="0" fontId="62" fillId="0" borderId="5" xfId="0" applyFont="1" applyBorder="1" applyAlignment="1">
      <alignment horizontal="center"/>
    </xf>
    <xf numFmtId="3" fontId="62" fillId="0" borderId="5" xfId="0" applyNumberFormat="1" applyFont="1" applyBorder="1"/>
    <xf numFmtId="166" fontId="62" fillId="0" borderId="6" xfId="3" applyNumberFormat="1" applyFont="1" applyFill="1" applyBorder="1"/>
    <xf numFmtId="0" fontId="62" fillId="0" borderId="0" xfId="0" applyFont="1"/>
    <xf numFmtId="4" fontId="62" fillId="0" borderId="5" xfId="1" applyNumberFormat="1" applyFont="1" applyFill="1" applyBorder="1" applyAlignment="1">
      <alignment horizontal="right"/>
    </xf>
    <xf numFmtId="166" fontId="62" fillId="0" borderId="6" xfId="3" applyNumberFormat="1" applyFont="1" applyBorder="1"/>
    <xf numFmtId="0" fontId="62" fillId="0" borderId="25" xfId="0" applyFont="1" applyBorder="1" applyAlignment="1">
      <alignment horizontal="center"/>
    </xf>
    <xf numFmtId="3" fontId="62" fillId="0" borderId="25" xfId="0" applyNumberFormat="1" applyFont="1" applyBorder="1"/>
    <xf numFmtId="166" fontId="62" fillId="0" borderId="36" xfId="3" applyNumberFormat="1" applyFont="1" applyBorder="1"/>
    <xf numFmtId="0" fontId="62" fillId="0" borderId="8" xfId="0" applyFont="1" applyBorder="1" applyAlignment="1">
      <alignment horizontal="center"/>
    </xf>
    <xf numFmtId="0" fontId="62" fillId="0" borderId="0" xfId="0" applyFont="1" applyAlignment="1">
      <alignment horizontal="left"/>
    </xf>
    <xf numFmtId="0" fontId="62" fillId="0" borderId="0" xfId="0" applyFont="1" applyAlignment="1">
      <alignment horizontal="center"/>
    </xf>
    <xf numFmtId="3" fontId="62" fillId="0" borderId="0" xfId="0" applyNumberFormat="1" applyFont="1"/>
    <xf numFmtId="166" fontId="62" fillId="0" borderId="0" xfId="3" applyNumberFormat="1" applyFont="1" applyFill="1" applyBorder="1"/>
    <xf numFmtId="0" fontId="60" fillId="0" borderId="0" xfId="0" applyFont="1" applyAlignment="1">
      <alignment vertical="center"/>
    </xf>
    <xf numFmtId="0" fontId="69" fillId="0" borderId="0" xfId="0" applyFont="1"/>
    <xf numFmtId="167" fontId="70" fillId="0" borderId="0" xfId="4" applyNumberFormat="1" applyFont="1"/>
    <xf numFmtId="166" fontId="62" fillId="0" borderId="0" xfId="3" applyNumberFormat="1" applyFont="1"/>
    <xf numFmtId="10" fontId="62" fillId="0" borderId="0" xfId="2" applyNumberFormat="1" applyFont="1"/>
    <xf numFmtId="4" fontId="60" fillId="0" borderId="0" xfId="0" applyNumberFormat="1" applyFont="1"/>
    <xf numFmtId="165" fontId="60" fillId="0" borderId="0" xfId="0" applyNumberFormat="1" applyFont="1"/>
    <xf numFmtId="9" fontId="60" fillId="0" borderId="0" xfId="3" applyFont="1"/>
    <xf numFmtId="166" fontId="60" fillId="0" borderId="0" xfId="3" applyNumberFormat="1" applyFont="1"/>
    <xf numFmtId="166" fontId="60" fillId="0" borderId="0" xfId="3" applyNumberFormat="1" applyFont="1" applyAlignment="1"/>
    <xf numFmtId="165" fontId="61" fillId="0" borderId="0" xfId="0" applyNumberFormat="1" applyFont="1"/>
    <xf numFmtId="166" fontId="61" fillId="0" borderId="0" xfId="3" applyNumberFormat="1" applyFont="1" applyAlignment="1"/>
    <xf numFmtId="1" fontId="63" fillId="0" borderId="0" xfId="4" applyNumberFormat="1" applyFont="1" applyAlignment="1">
      <alignment horizontal="left"/>
    </xf>
    <xf numFmtId="165" fontId="60" fillId="0" borderId="0" xfId="0" applyNumberFormat="1" applyFont="1" applyAlignment="1">
      <alignment horizontal="center"/>
    </xf>
    <xf numFmtId="166" fontId="61" fillId="0" borderId="0" xfId="3" applyNumberFormat="1" applyFont="1"/>
    <xf numFmtId="9" fontId="61" fillId="0" borderId="0" xfId="3" applyFont="1"/>
    <xf numFmtId="43" fontId="61" fillId="0" borderId="0" xfId="4" applyFont="1"/>
    <xf numFmtId="9" fontId="63" fillId="0" borderId="0" xfId="2" applyFont="1"/>
    <xf numFmtId="3" fontId="0" fillId="0" borderId="0" xfId="0" applyNumberFormat="1"/>
    <xf numFmtId="4" fontId="62" fillId="0" borderId="0" xfId="0" applyNumberFormat="1" applyFont="1"/>
    <xf numFmtId="43" fontId="10" fillId="3" borderId="0" xfId="0" applyNumberFormat="1" applyFont="1" applyFill="1"/>
    <xf numFmtId="168" fontId="64" fillId="0" borderId="14" xfId="1" applyNumberFormat="1" applyFont="1" applyBorder="1" applyAlignment="1">
      <alignment vertical="center"/>
    </xf>
    <xf numFmtId="190" fontId="64" fillId="0" borderId="0" xfId="1" applyNumberFormat="1" applyFont="1"/>
    <xf numFmtId="190" fontId="65" fillId="0" borderId="0" xfId="1" applyNumberFormat="1" applyFont="1" applyAlignment="1">
      <alignment horizontal="right"/>
    </xf>
    <xf numFmtId="43" fontId="61" fillId="2" borderId="11" xfId="1" applyFont="1" applyFill="1" applyBorder="1" applyAlignment="1">
      <alignment horizontal="center" vertical="center" wrapText="1"/>
    </xf>
    <xf numFmtId="190" fontId="61" fillId="2" borderId="12" xfId="1" applyNumberFormat="1" applyFont="1" applyFill="1" applyBorder="1" applyAlignment="1">
      <alignment horizontal="center" vertical="center" wrapText="1"/>
    </xf>
    <xf numFmtId="190" fontId="64" fillId="0" borderId="15" xfId="1" applyNumberFormat="1" applyFont="1" applyBorder="1" applyAlignment="1">
      <alignment vertical="center"/>
    </xf>
    <xf numFmtId="43" fontId="61" fillId="0" borderId="0" xfId="1" applyFont="1" applyFill="1" applyBorder="1" applyAlignment="1">
      <alignment vertical="center"/>
    </xf>
    <xf numFmtId="190" fontId="61" fillId="0" borderId="0" xfId="1" applyNumberFormat="1" applyFont="1" applyFill="1" applyBorder="1" applyAlignment="1">
      <alignment vertical="center"/>
    </xf>
    <xf numFmtId="43" fontId="61" fillId="4" borderId="18" xfId="1" applyFont="1" applyFill="1" applyBorder="1" applyAlignment="1">
      <alignment vertical="center"/>
    </xf>
    <xf numFmtId="43" fontId="61" fillId="0" borderId="14" xfId="1" applyFont="1" applyBorder="1" applyAlignment="1">
      <alignment vertical="center"/>
    </xf>
    <xf numFmtId="190" fontId="73" fillId="0" borderId="15" xfId="1" applyNumberFormat="1" applyFont="1" applyBorder="1" applyAlignment="1">
      <alignment vertical="center"/>
    </xf>
    <xf numFmtId="2" fontId="61" fillId="0" borderId="11" xfId="0" applyNumberFormat="1" applyFont="1" applyBorder="1" applyAlignment="1">
      <alignment vertical="center"/>
    </xf>
    <xf numFmtId="190" fontId="73" fillId="0" borderId="12" xfId="1" applyNumberFormat="1" applyFont="1" applyFill="1" applyBorder="1" applyAlignment="1">
      <alignment vertical="center"/>
    </xf>
    <xf numFmtId="43" fontId="61" fillId="0" borderId="11" xfId="1" applyFont="1" applyBorder="1" applyAlignment="1">
      <alignment vertical="center"/>
    </xf>
    <xf numFmtId="190" fontId="61" fillId="0" borderId="12" xfId="0" applyNumberFormat="1" applyFont="1" applyBorder="1" applyAlignment="1">
      <alignment vertical="center"/>
    </xf>
    <xf numFmtId="190" fontId="73" fillId="0" borderId="12" xfId="1" applyNumberFormat="1" applyFont="1" applyBorder="1" applyAlignment="1">
      <alignment vertical="center"/>
    </xf>
    <xf numFmtId="0" fontId="61" fillId="2" borderId="10" xfId="0" applyFont="1" applyFill="1" applyBorder="1" applyAlignment="1">
      <alignment horizontal="center" vertical="center" wrapText="1"/>
    </xf>
    <xf numFmtId="0" fontId="61" fillId="2" borderId="11" xfId="0" applyFont="1" applyFill="1" applyBorder="1" applyAlignment="1">
      <alignment horizontal="center" vertical="center" wrapText="1"/>
    </xf>
    <xf numFmtId="167" fontId="61" fillId="2" borderId="11" xfId="1" applyNumberFormat="1" applyFont="1" applyFill="1" applyBorder="1" applyAlignment="1">
      <alignment horizontal="center" vertical="center" wrapText="1"/>
    </xf>
    <xf numFmtId="3" fontId="61" fillId="2" borderId="11" xfId="0" applyNumberFormat="1" applyFont="1" applyFill="1" applyBorder="1" applyAlignment="1">
      <alignment horizontal="center" vertical="center" wrapText="1"/>
    </xf>
    <xf numFmtId="0" fontId="61" fillId="0" borderId="13" xfId="0" applyFont="1" applyBorder="1" applyAlignment="1">
      <alignment horizontal="center" vertical="center"/>
    </xf>
    <xf numFmtId="0" fontId="61" fillId="0" borderId="14" xfId="0" applyFont="1" applyBorder="1" applyAlignment="1">
      <alignment vertical="center"/>
    </xf>
    <xf numFmtId="167" fontId="61" fillId="0" borderId="14" xfId="1" applyNumberFormat="1" applyFont="1" applyBorder="1" applyAlignment="1">
      <alignment vertical="center"/>
    </xf>
    <xf numFmtId="0" fontId="61" fillId="0" borderId="0" xfId="0" applyFont="1" applyAlignment="1">
      <alignment vertical="center"/>
    </xf>
    <xf numFmtId="0" fontId="64" fillId="0" borderId="14" xfId="0" applyFont="1" applyBorder="1" applyAlignment="1">
      <alignment vertical="center"/>
    </xf>
    <xf numFmtId="43" fontId="64" fillId="0" borderId="14" xfId="0" applyNumberFormat="1" applyFont="1" applyBorder="1" applyAlignment="1">
      <alignment vertical="center"/>
    </xf>
    <xf numFmtId="0" fontId="63" fillId="0" borderId="14" xfId="0" applyFont="1" applyBorder="1" applyAlignment="1">
      <alignment vertical="center"/>
    </xf>
    <xf numFmtId="0" fontId="64" fillId="0" borderId="37" xfId="0" applyFont="1" applyBorder="1" applyAlignment="1">
      <alignment horizontal="center" vertical="center"/>
    </xf>
    <xf numFmtId="0" fontId="63" fillId="0" borderId="16" xfId="0" applyFont="1" applyBorder="1" applyAlignment="1">
      <alignment vertical="center"/>
    </xf>
    <xf numFmtId="0" fontId="61" fillId="0" borderId="10" xfId="0" applyFont="1" applyBorder="1" applyAlignment="1">
      <alignment horizontal="center" vertical="center" wrapText="1"/>
    </xf>
    <xf numFmtId="0" fontId="61" fillId="0" borderId="11" xfId="0" applyFont="1" applyBorder="1" applyAlignment="1">
      <alignment horizontal="left" vertical="center" wrapText="1"/>
    </xf>
    <xf numFmtId="0" fontId="61" fillId="0" borderId="11" xfId="0" applyFont="1" applyBorder="1" applyAlignment="1">
      <alignment vertical="center"/>
    </xf>
    <xf numFmtId="43" fontId="61" fillId="0" borderId="11" xfId="0" applyNumberFormat="1" applyFont="1" applyBorder="1" applyAlignment="1">
      <alignment vertical="center"/>
    </xf>
    <xf numFmtId="0" fontId="64" fillId="0" borderId="16" xfId="0" applyFont="1" applyBorder="1" applyAlignment="1">
      <alignment vertical="center"/>
    </xf>
    <xf numFmtId="0" fontId="61" fillId="0" borderId="10" xfId="0" applyFont="1" applyBorder="1" applyAlignment="1">
      <alignment horizontal="center" vertical="center"/>
    </xf>
    <xf numFmtId="0" fontId="61" fillId="2" borderId="0" xfId="0" applyFont="1" applyFill="1" applyAlignment="1">
      <alignment vertical="center"/>
    </xf>
    <xf numFmtId="43" fontId="61" fillId="0" borderId="14" xfId="0" applyNumberFormat="1" applyFont="1" applyBorder="1" applyAlignment="1">
      <alignment vertical="center"/>
    </xf>
    <xf numFmtId="43" fontId="61" fillId="2" borderId="18" xfId="1" applyFont="1" applyFill="1" applyBorder="1" applyAlignment="1">
      <alignment vertical="center"/>
    </xf>
    <xf numFmtId="190" fontId="64" fillId="0" borderId="0" xfId="0" applyNumberFormat="1" applyFont="1"/>
    <xf numFmtId="0" fontId="67" fillId="0" borderId="0" xfId="0" applyFont="1" applyAlignment="1">
      <alignment horizontal="center"/>
    </xf>
    <xf numFmtId="0" fontId="67" fillId="0" borderId="0" xfId="0" applyFont="1"/>
    <xf numFmtId="167" fontId="67" fillId="0" borderId="0" xfId="5" applyNumberFormat="1" applyFont="1"/>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167" fontId="9" fillId="2" borderId="11" xfId="5"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left" vertical="center" wrapText="1"/>
    </xf>
    <xf numFmtId="167" fontId="9" fillId="0" borderId="11" xfId="5" applyNumberFormat="1" applyFont="1" applyFill="1" applyBorder="1" applyAlignment="1">
      <alignment vertical="center"/>
    </xf>
    <xf numFmtId="43" fontId="9" fillId="0" borderId="12" xfId="1" applyFont="1" applyFill="1" applyBorder="1" applyAlignment="1">
      <alignment vertical="center"/>
    </xf>
    <xf numFmtId="0" fontId="10" fillId="0" borderId="0" xfId="0" applyFont="1"/>
    <xf numFmtId="0" fontId="34" fillId="0" borderId="13" xfId="0" applyFont="1" applyBorder="1" applyAlignment="1">
      <alignment horizontal="center" vertical="center"/>
    </xf>
    <xf numFmtId="0" fontId="34" fillId="0" borderId="14" xfId="0" applyFont="1" applyBorder="1" applyAlignment="1">
      <alignment vertical="center"/>
    </xf>
    <xf numFmtId="167" fontId="10" fillId="3" borderId="14" xfId="5" applyNumberFormat="1" applyFont="1" applyFill="1" applyBorder="1" applyAlignment="1">
      <alignment wrapText="1"/>
    </xf>
    <xf numFmtId="43" fontId="10" fillId="3" borderId="15" xfId="5" applyFont="1" applyFill="1" applyBorder="1" applyAlignment="1">
      <alignment wrapText="1"/>
    </xf>
    <xf numFmtId="0" fontId="34" fillId="0" borderId="37" xfId="0" applyFont="1" applyBorder="1" applyAlignment="1">
      <alignment horizontal="center" vertical="center"/>
    </xf>
    <xf numFmtId="0" fontId="34" fillId="0" borderId="16" xfId="0" applyFont="1" applyBorder="1" applyAlignment="1">
      <alignment vertical="center"/>
    </xf>
    <xf numFmtId="167" fontId="10" fillId="3" borderId="16" xfId="5" applyNumberFormat="1" applyFont="1" applyFill="1" applyBorder="1" applyAlignment="1">
      <alignment wrapText="1"/>
    </xf>
    <xf numFmtId="43" fontId="10" fillId="3" borderId="38" xfId="5" applyFont="1" applyFill="1" applyBorder="1" applyAlignment="1">
      <alignment wrapText="1"/>
    </xf>
    <xf numFmtId="0" fontId="9" fillId="0" borderId="10" xfId="0" applyFont="1" applyBorder="1" applyAlignment="1">
      <alignment horizontal="center" vertical="center"/>
    </xf>
    <xf numFmtId="0" fontId="9" fillId="0" borderId="11" xfId="0" applyFont="1" applyBorder="1" applyAlignment="1">
      <alignment vertical="center"/>
    </xf>
    <xf numFmtId="167" fontId="9" fillId="0" borderId="11" xfId="5" applyNumberFormat="1" applyFont="1" applyBorder="1" applyAlignment="1">
      <alignment vertical="center"/>
    </xf>
    <xf numFmtId="43" fontId="9" fillId="0" borderId="12" xfId="1" applyFont="1" applyBorder="1" applyAlignment="1">
      <alignment vertical="center"/>
    </xf>
    <xf numFmtId="0" fontId="10" fillId="3" borderId="13" xfId="0" applyFont="1" applyFill="1" applyBorder="1" applyAlignment="1">
      <alignment horizontal="center" wrapText="1"/>
    </xf>
    <xf numFmtId="0" fontId="10" fillId="3" borderId="14" xfId="0" applyFont="1" applyFill="1" applyBorder="1" applyAlignment="1">
      <alignment wrapText="1"/>
    </xf>
    <xf numFmtId="0" fontId="10" fillId="3" borderId="17" xfId="0" applyFont="1" applyFill="1" applyBorder="1" applyAlignment="1">
      <alignment horizontal="center" wrapText="1"/>
    </xf>
    <xf numFmtId="0" fontId="10" fillId="3" borderId="18" xfId="0" applyFont="1" applyFill="1" applyBorder="1" applyAlignment="1">
      <alignment wrapText="1"/>
    </xf>
    <xf numFmtId="0" fontId="34" fillId="0" borderId="14" xfId="0" applyFont="1" applyBorder="1" applyAlignment="1">
      <alignment horizontal="left" vertical="center"/>
    </xf>
    <xf numFmtId="167" fontId="9" fillId="4" borderId="18" xfId="5" applyNumberFormat="1" applyFont="1" applyFill="1" applyBorder="1" applyAlignment="1">
      <alignment vertical="center"/>
    </xf>
    <xf numFmtId="43" fontId="9" fillId="4" borderId="19" xfId="1" applyFont="1" applyFill="1" applyBorder="1" applyAlignment="1">
      <alignment vertical="center"/>
    </xf>
    <xf numFmtId="3" fontId="62" fillId="0" borderId="8" xfId="0" applyNumberFormat="1" applyFont="1" applyBorder="1"/>
    <xf numFmtId="166" fontId="62" fillId="0" borderId="9" xfId="3" applyNumberFormat="1" applyFont="1" applyFill="1" applyBorder="1"/>
    <xf numFmtId="165" fontId="0" fillId="0" borderId="0" xfId="0" applyNumberFormat="1"/>
    <xf numFmtId="43" fontId="63" fillId="0" borderId="14" xfId="1" applyFont="1" applyBorder="1" applyAlignment="1">
      <alignment vertical="center"/>
    </xf>
    <xf numFmtId="190" fontId="66" fillId="2" borderId="18" xfId="1" applyNumberFormat="1" applyFont="1" applyFill="1" applyBorder="1" applyAlignment="1">
      <alignment vertical="center"/>
    </xf>
    <xf numFmtId="190" fontId="66" fillId="4" borderId="19" xfId="1" applyNumberFormat="1" applyFont="1" applyFill="1" applyBorder="1" applyAlignment="1">
      <alignment vertical="center"/>
    </xf>
    <xf numFmtId="190" fontId="66" fillId="2" borderId="19" xfId="1" applyNumberFormat="1" applyFont="1" applyFill="1" applyBorder="1" applyAlignment="1">
      <alignment vertical="center"/>
    </xf>
    <xf numFmtId="0" fontId="64" fillId="0" borderId="39" xfId="0" applyFont="1" applyBorder="1" applyAlignment="1">
      <alignment vertical="center" wrapText="1"/>
    </xf>
    <xf numFmtId="0" fontId="60" fillId="0" borderId="4" xfId="0" applyFont="1" applyBorder="1" applyAlignment="1">
      <alignment horizontal="left"/>
    </xf>
    <xf numFmtId="0" fontId="60" fillId="0" borderId="5" xfId="0" applyFont="1" applyBorder="1"/>
    <xf numFmtId="0" fontId="60" fillId="0" borderId="0" xfId="0" applyFont="1"/>
    <xf numFmtId="0" fontId="60" fillId="0" borderId="35" xfId="0" applyFont="1" applyBorder="1" applyAlignment="1">
      <alignment horizontal="left"/>
    </xf>
    <xf numFmtId="0" fontId="60" fillId="0" borderId="25" xfId="0" applyFont="1" applyBorder="1"/>
    <xf numFmtId="0" fontId="60" fillId="0" borderId="7" xfId="0" applyFont="1" applyBorder="1" applyAlignment="1">
      <alignment horizontal="left"/>
    </xf>
    <xf numFmtId="0" fontId="60" fillId="0" borderId="8" xfId="0" applyFont="1" applyBorder="1"/>
    <xf numFmtId="3" fontId="60" fillId="0" borderId="0" xfId="0" applyNumberFormat="1" applyFont="1"/>
    <xf numFmtId="0" fontId="68" fillId="0" borderId="0" xfId="0" applyFont="1" applyAlignment="1">
      <alignment horizontal="center" vertical="center" wrapText="1" shrinkToFit="1"/>
    </xf>
    <xf numFmtId="0" fontId="72" fillId="0" borderId="0" xfId="0" applyFont="1" applyAlignment="1">
      <alignment horizontal="left" vertical="center" wrapText="1"/>
    </xf>
    <xf numFmtId="0" fontId="71" fillId="0" borderId="0" xfId="0" applyFont="1" applyAlignment="1">
      <alignment horizontal="center"/>
    </xf>
    <xf numFmtId="0" fontId="61" fillId="0" borderId="0" xfId="0" applyFont="1" applyAlignment="1">
      <alignment horizontal="center"/>
    </xf>
    <xf numFmtId="0" fontId="68" fillId="0" borderId="0" xfId="0" applyFont="1" applyAlignment="1">
      <alignment horizontal="center"/>
    </xf>
    <xf numFmtId="0" fontId="65" fillId="0" borderId="0" xfId="0" applyFont="1" applyAlignment="1">
      <alignment horizontal="center"/>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0" fontId="9" fillId="0" borderId="0" xfId="0" applyFont="1" applyAlignment="1">
      <alignment horizontal="center"/>
    </xf>
    <xf numFmtId="0" fontId="66" fillId="2" borderId="17" xfId="0" applyFont="1" applyFill="1" applyBorder="1" applyAlignment="1">
      <alignment horizontal="center" vertical="center"/>
    </xf>
    <xf numFmtId="0" fontId="66" fillId="2" borderId="18"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3" fillId="0" borderId="0" xfId="0" applyFont="1" applyAlignment="1">
      <alignment horizontal="center"/>
    </xf>
    <xf numFmtId="0" fontId="9" fillId="4" borderId="5" xfId="0" applyFont="1" applyFill="1" applyBorder="1" applyAlignment="1">
      <alignment horizontal="center" vertical="center" wrapText="1"/>
    </xf>
    <xf numFmtId="0" fontId="9" fillId="3" borderId="0" xfId="6" applyFont="1" applyFill="1" applyAlignment="1">
      <alignment horizontal="center"/>
    </xf>
    <xf numFmtId="0" fontId="9" fillId="3" borderId="0" xfId="0" applyFont="1" applyFill="1" applyAlignment="1">
      <alignment horizontal="left"/>
    </xf>
    <xf numFmtId="0" fontId="9" fillId="3" borderId="0" xfId="6" applyFont="1" applyFill="1" applyAlignment="1">
      <alignment horizontal="center" vertical="center"/>
    </xf>
    <xf numFmtId="0" fontId="12" fillId="3" borderId="0" xfId="0" applyFont="1" applyFill="1" applyAlignment="1">
      <alignment horizontal="center"/>
    </xf>
    <xf numFmtId="43" fontId="64" fillId="0" borderId="14" xfId="1" applyNumberFormat="1" applyFont="1" applyBorder="1" applyAlignment="1">
      <alignment vertical="center"/>
    </xf>
  </cellXfs>
  <cellStyles count="210">
    <cellStyle name="??" xfId="8" xr:uid="{00000000-0005-0000-0000-000000000000}"/>
    <cellStyle name="?? [0.00]_PRODUCT DETAIL Q1" xfId="9" xr:uid="{00000000-0005-0000-0000-000001000000}"/>
    <cellStyle name="?? [0]" xfId="10" xr:uid="{00000000-0005-0000-0000-000002000000}"/>
    <cellStyle name="???? [0.00]_PRODUCT DETAIL Q1" xfId="11" xr:uid="{00000000-0005-0000-0000-000003000000}"/>
    <cellStyle name="????_PRODUCT DETAIL Q1" xfId="12" xr:uid="{00000000-0005-0000-0000-000004000000}"/>
    <cellStyle name="???[0]_Book1" xfId="13" xr:uid="{00000000-0005-0000-0000-000005000000}"/>
    <cellStyle name="???_95" xfId="14" xr:uid="{00000000-0005-0000-0000-000006000000}"/>
    <cellStyle name="??_(????)??????" xfId="15" xr:uid="{00000000-0005-0000-0000-000007000000}"/>
    <cellStyle name="_Book1" xfId="16" xr:uid="{00000000-0005-0000-0000-000008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AÞ¸¶ [0]_INQUIRY ¿?¾÷AßAø " xfId="25" xr:uid="{00000000-0005-0000-0000-000029000000}"/>
    <cellStyle name="ÄÞ¸¶ [0]_S" xfId="26" xr:uid="{00000000-0005-0000-0000-00002A000000}"/>
    <cellStyle name="AÞ¸¶_INQUIRY ¿?¾÷AßAø " xfId="27" xr:uid="{00000000-0005-0000-0000-00002B000000}"/>
    <cellStyle name="ÄÞ¸¶_S" xfId="28" xr:uid="{00000000-0005-0000-0000-00002C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ulation" xfId="173" builtinId="22" customBuiltin="1"/>
    <cellStyle name="Check Cell" xfId="175" builtinId="23" customBuiltin="1"/>
    <cellStyle name="Comma" xfId="1" builtinId="3"/>
    <cellStyle name="Comma 2" xfId="37" xr:uid="{00000000-0005-0000-0000-000037000000}"/>
    <cellStyle name="Comma 2 2" xfId="38" xr:uid="{00000000-0005-0000-0000-000038000000}"/>
    <cellStyle name="Comma 2 2 2" xfId="39" xr:uid="{00000000-0005-0000-0000-000039000000}"/>
    <cellStyle name="Comma 2 2 3" xfId="4" xr:uid="{00000000-0005-0000-0000-00003A000000}"/>
    <cellStyle name="Comma 2 2 3 2" xfId="40" xr:uid="{00000000-0005-0000-0000-00003B000000}"/>
    <cellStyle name="Comma 2 2 4" xfId="41" xr:uid="{00000000-0005-0000-0000-00003C000000}"/>
    <cellStyle name="Comma 2 3" xfId="42" xr:uid="{00000000-0005-0000-0000-00003D000000}"/>
    <cellStyle name="Comma 2 4" xfId="43" xr:uid="{00000000-0005-0000-0000-00003E000000}"/>
    <cellStyle name="Comma 2 5" xfId="44" xr:uid="{00000000-0005-0000-0000-00003F000000}"/>
    <cellStyle name="Comma 3" xfId="45" xr:uid="{00000000-0005-0000-0000-000040000000}"/>
    <cellStyle name="Comma 3 2" xfId="46" xr:uid="{00000000-0005-0000-0000-000041000000}"/>
    <cellStyle name="Comma 3 3" xfId="47" xr:uid="{00000000-0005-0000-0000-000042000000}"/>
    <cellStyle name="Comma 3 4" xfId="48" xr:uid="{00000000-0005-0000-0000-000043000000}"/>
    <cellStyle name="Comma 4" xfId="5" xr:uid="{00000000-0005-0000-0000-000044000000}"/>
    <cellStyle name="Comma 4 2" xfId="49" xr:uid="{00000000-0005-0000-0000-000045000000}"/>
    <cellStyle name="Comma 5" xfId="36" xr:uid="{00000000-0005-0000-0000-000046000000}"/>
    <cellStyle name="Comma 6" xfId="204" xr:uid="{00000000-0005-0000-0000-000047000000}"/>
    <cellStyle name="Comma0" xfId="50" xr:uid="{00000000-0005-0000-0000-000048000000}"/>
    <cellStyle name="Currency0" xfId="51" xr:uid="{00000000-0005-0000-0000-000049000000}"/>
    <cellStyle name="Date" xfId="52" xr:uid="{00000000-0005-0000-0000-00004B000000}"/>
    <cellStyle name="Explanatory Text" xfId="177" builtinId="53" customBuiltin="1"/>
    <cellStyle name="Fixed" xfId="53" xr:uid="{00000000-0005-0000-0000-00004D000000}"/>
    <cellStyle name="Good" xfId="168" builtinId="26" customBuiltin="1"/>
    <cellStyle name="Header1" xfId="54" xr:uid="{00000000-0005-0000-0000-00004F000000}"/>
    <cellStyle name="Header2" xfId="55" xr:uid="{00000000-0005-0000-0000-000050000000}"/>
    <cellStyle name="Heading 1" xfId="164" builtinId="16" customBuiltin="1"/>
    <cellStyle name="Heading 1 2" xfId="56" xr:uid="{00000000-0005-0000-0000-000052000000}"/>
    <cellStyle name="Heading 1 3" xfId="57" xr:uid="{00000000-0005-0000-0000-000053000000}"/>
    <cellStyle name="Heading 1 4" xfId="58" xr:uid="{00000000-0005-0000-0000-000054000000}"/>
    <cellStyle name="Heading 1 5" xfId="59" xr:uid="{00000000-0005-0000-0000-000055000000}"/>
    <cellStyle name="Heading 1 6" xfId="60" xr:uid="{00000000-0005-0000-0000-000056000000}"/>
    <cellStyle name="Heading 1 7" xfId="61" xr:uid="{00000000-0005-0000-0000-000057000000}"/>
    <cellStyle name="Heading 1 8" xfId="62" xr:uid="{00000000-0005-0000-0000-000058000000}"/>
    <cellStyle name="Heading 1 9" xfId="63" xr:uid="{00000000-0005-0000-0000-000059000000}"/>
    <cellStyle name="Heading 2" xfId="165" builtinId="17" customBuiltin="1"/>
    <cellStyle name="Heading 2 2" xfId="64" xr:uid="{00000000-0005-0000-0000-00005B000000}"/>
    <cellStyle name="Heading 2 3" xfId="65" xr:uid="{00000000-0005-0000-0000-00005C000000}"/>
    <cellStyle name="Heading 2 4" xfId="66" xr:uid="{00000000-0005-0000-0000-00005D000000}"/>
    <cellStyle name="Heading 2 5" xfId="67" xr:uid="{00000000-0005-0000-0000-00005E000000}"/>
    <cellStyle name="Heading 2 6" xfId="68" xr:uid="{00000000-0005-0000-0000-00005F000000}"/>
    <cellStyle name="Heading 2 7" xfId="69" xr:uid="{00000000-0005-0000-0000-000060000000}"/>
    <cellStyle name="Heading 2 8" xfId="70" xr:uid="{00000000-0005-0000-0000-000061000000}"/>
    <cellStyle name="Heading 2 9" xfId="71" xr:uid="{00000000-0005-0000-0000-000062000000}"/>
    <cellStyle name="Heading 3" xfId="166" builtinId="18" customBuiltin="1"/>
    <cellStyle name="Heading 4" xfId="167" builtinId="19" customBuiltin="1"/>
    <cellStyle name="Input" xfId="171" builtinId="20" customBuiltin="1"/>
    <cellStyle name="Ledger 17 x 11 in" xfId="72" xr:uid="{00000000-0005-0000-0000-000066000000}"/>
    <cellStyle name="Linked Cell" xfId="174" builtinId="24" customBuiltin="1"/>
    <cellStyle name="moi" xfId="73" xr:uid="{00000000-0005-0000-0000-000068000000}"/>
    <cellStyle name="moi 2" xfId="74" xr:uid="{00000000-0005-0000-0000-000069000000}"/>
    <cellStyle name="moi 3" xfId="75" xr:uid="{00000000-0005-0000-0000-00006A000000}"/>
    <cellStyle name="n" xfId="76" xr:uid="{00000000-0005-0000-0000-00006B000000}"/>
    <cellStyle name="Neutral" xfId="170" builtinId="28" customBuiltin="1"/>
    <cellStyle name="Normal" xfId="0" builtinId="0"/>
    <cellStyle name="Normal - Style1" xfId="77" xr:uid="{00000000-0005-0000-0000-00006E000000}"/>
    <cellStyle name="Normal 10" xfId="6" xr:uid="{00000000-0005-0000-0000-00006F000000}"/>
    <cellStyle name="Normal 11" xfId="78" xr:uid="{00000000-0005-0000-0000-000070000000}"/>
    <cellStyle name="Normal 12" xfId="79" xr:uid="{00000000-0005-0000-0000-000071000000}"/>
    <cellStyle name="Normal 13" xfId="80" xr:uid="{00000000-0005-0000-0000-000072000000}"/>
    <cellStyle name="Normal 14" xfId="81" xr:uid="{00000000-0005-0000-0000-000073000000}"/>
    <cellStyle name="Normal 15" xfId="82" xr:uid="{00000000-0005-0000-0000-000074000000}"/>
    <cellStyle name="Normal 16" xfId="83" xr:uid="{00000000-0005-0000-0000-000075000000}"/>
    <cellStyle name="Normal 17" xfId="84" xr:uid="{00000000-0005-0000-0000-000076000000}"/>
    <cellStyle name="Normal 18" xfId="85" xr:uid="{00000000-0005-0000-0000-000077000000}"/>
    <cellStyle name="Normal 19" xfId="86" xr:uid="{00000000-0005-0000-0000-000078000000}"/>
    <cellStyle name="Normal 2" xfId="87" xr:uid="{00000000-0005-0000-0000-000079000000}"/>
    <cellStyle name="Normal 2 2" xfId="88" xr:uid="{00000000-0005-0000-0000-00007A000000}"/>
    <cellStyle name="Normal 2 2 2" xfId="89" xr:uid="{00000000-0005-0000-0000-00007B000000}"/>
    <cellStyle name="Normal 2 2 3" xfId="90" xr:uid="{00000000-0005-0000-0000-00007C000000}"/>
    <cellStyle name="Normal 2 2 4" xfId="91" xr:uid="{00000000-0005-0000-0000-00007D000000}"/>
    <cellStyle name="Normal 2 3" xfId="92" xr:uid="{00000000-0005-0000-0000-00007E000000}"/>
    <cellStyle name="Normal 2 4" xfId="93" xr:uid="{00000000-0005-0000-0000-00007F000000}"/>
    <cellStyle name="Normal 2 5" xfId="94" xr:uid="{00000000-0005-0000-0000-000080000000}"/>
    <cellStyle name="Normal 2 6" xfId="95" xr:uid="{00000000-0005-0000-0000-000081000000}"/>
    <cellStyle name="Normal 2 7" xfId="96" xr:uid="{00000000-0005-0000-0000-000082000000}"/>
    <cellStyle name="Normal 20" xfId="97" xr:uid="{00000000-0005-0000-0000-000083000000}"/>
    <cellStyle name="Normal 21" xfId="98" xr:uid="{00000000-0005-0000-0000-000084000000}"/>
    <cellStyle name="Normal 22" xfId="99" xr:uid="{00000000-0005-0000-0000-000085000000}"/>
    <cellStyle name="Normal 23" xfId="100" xr:uid="{00000000-0005-0000-0000-000086000000}"/>
    <cellStyle name="Normal 24" xfId="7" xr:uid="{00000000-0005-0000-0000-000087000000}"/>
    <cellStyle name="Normal 25" xfId="126" xr:uid="{00000000-0005-0000-0000-000088000000}"/>
    <cellStyle name="Normal 26" xfId="162" xr:uid="{00000000-0005-0000-0000-000089000000}"/>
    <cellStyle name="Normal 27" xfId="161" xr:uid="{00000000-0005-0000-0000-00008A000000}"/>
    <cellStyle name="Normal 28" xfId="203" xr:uid="{00000000-0005-0000-0000-00008B000000}"/>
    <cellStyle name="Normal 29" xfId="206" xr:uid="{00000000-0005-0000-0000-00008C000000}"/>
    <cellStyle name="Normal 3" xfId="101" xr:uid="{00000000-0005-0000-0000-00008D000000}"/>
    <cellStyle name="Normal 3 2" xfId="102" xr:uid="{00000000-0005-0000-0000-00008E000000}"/>
    <cellStyle name="Normal 3 3" xfId="103" xr:uid="{00000000-0005-0000-0000-00008F000000}"/>
    <cellStyle name="Normal 3 4" xfId="104" xr:uid="{00000000-0005-0000-0000-000090000000}"/>
    <cellStyle name="Normal 3 5" xfId="105" xr:uid="{00000000-0005-0000-0000-000091000000}"/>
    <cellStyle name="Normal 3_Book1" xfId="106" xr:uid="{00000000-0005-0000-0000-000092000000}"/>
    <cellStyle name="Normal 30" xfId="205" xr:uid="{00000000-0005-0000-0000-000093000000}"/>
    <cellStyle name="Normal 31" xfId="208" xr:uid="{07E3CB90-2BDB-43B7-9B21-0D33A9EF050B}"/>
    <cellStyle name="Normal 32" xfId="209" xr:uid="{E47A0294-45A7-4F6A-9CB6-2540415DEB39}"/>
    <cellStyle name="Normal 4" xfId="107" xr:uid="{00000000-0005-0000-0000-000094000000}"/>
    <cellStyle name="Normal 4 2" xfId="108" xr:uid="{00000000-0005-0000-0000-000095000000}"/>
    <cellStyle name="Normal 4 3" xfId="109" xr:uid="{00000000-0005-0000-0000-000096000000}"/>
    <cellStyle name="Normal 4 4" xfId="110" xr:uid="{00000000-0005-0000-0000-000097000000}"/>
    <cellStyle name="Normal 4 5" xfId="111" xr:uid="{00000000-0005-0000-0000-000098000000}"/>
    <cellStyle name="Normal 5" xfId="112" xr:uid="{00000000-0005-0000-0000-000099000000}"/>
    <cellStyle name="Normal 5 2" xfId="113" xr:uid="{00000000-0005-0000-0000-00009A000000}"/>
    <cellStyle name="Normal 5 3" xfId="114" xr:uid="{00000000-0005-0000-0000-00009B000000}"/>
    <cellStyle name="Normal 5 4" xfId="115" xr:uid="{00000000-0005-0000-0000-00009C000000}"/>
    <cellStyle name="Normal 5 5" xfId="116" xr:uid="{00000000-0005-0000-0000-00009D000000}"/>
    <cellStyle name="Normal 6" xfId="117" xr:uid="{00000000-0005-0000-0000-00009E000000}"/>
    <cellStyle name="Normal 7" xfId="118" xr:uid="{00000000-0005-0000-0000-00009F000000}"/>
    <cellStyle name="Normal 8" xfId="119" xr:uid="{00000000-0005-0000-0000-0000A0000000}"/>
    <cellStyle name="Normal 9" xfId="120" xr:uid="{00000000-0005-0000-0000-0000A1000000}"/>
    <cellStyle name="Normal1" xfId="121" xr:uid="{00000000-0005-0000-0000-0000A2000000}"/>
    <cellStyle name="Normal1 2" xfId="122" xr:uid="{00000000-0005-0000-0000-0000A3000000}"/>
    <cellStyle name="Normal1 3" xfId="123" xr:uid="{00000000-0005-0000-0000-0000A4000000}"/>
    <cellStyle name="Note 2" xfId="207" xr:uid="{00000000-0005-0000-0000-0000A5000000}"/>
    <cellStyle name="Output" xfId="172" builtinId="21" customBuiltin="1"/>
    <cellStyle name="Percent" xfId="2" builtinId="5"/>
    <cellStyle name="Percent 2" xfId="125" xr:uid="{00000000-0005-0000-0000-0000A8000000}"/>
    <cellStyle name="Percent 2 2" xfId="3" xr:uid="{00000000-0005-0000-0000-0000A9000000}"/>
    <cellStyle name="Percent 3" xfId="127" xr:uid="{00000000-0005-0000-0000-0000AA000000}"/>
    <cellStyle name="Percent 4" xfId="128" xr:uid="{00000000-0005-0000-0000-0000AB000000}"/>
    <cellStyle name="Percent 5" xfId="129" xr:uid="{00000000-0005-0000-0000-0000AC000000}"/>
    <cellStyle name="Percent 6" xfId="130" xr:uid="{00000000-0005-0000-0000-0000AD000000}"/>
    <cellStyle name="Percent 7" xfId="124" xr:uid="{00000000-0005-0000-0000-0000AE000000}"/>
    <cellStyle name="Style 1" xfId="131" xr:uid="{00000000-0005-0000-0000-0000AF000000}"/>
    <cellStyle name="Title" xfId="163" builtinId="15" customBuiltin="1"/>
    <cellStyle name="Total" xfId="178" builtinId="25" customBuiltin="1"/>
    <cellStyle name="Total 2" xfId="132" xr:uid="{00000000-0005-0000-0000-0000B2000000}"/>
    <cellStyle name="Total 3" xfId="133" xr:uid="{00000000-0005-0000-0000-0000B3000000}"/>
    <cellStyle name="Total 4" xfId="134" xr:uid="{00000000-0005-0000-0000-0000B4000000}"/>
    <cellStyle name="Total 5" xfId="135" xr:uid="{00000000-0005-0000-0000-0000B5000000}"/>
    <cellStyle name="Total 6" xfId="136" xr:uid="{00000000-0005-0000-0000-0000B6000000}"/>
    <cellStyle name="Total 7" xfId="137" xr:uid="{00000000-0005-0000-0000-0000B7000000}"/>
    <cellStyle name="Total 8" xfId="138" xr:uid="{00000000-0005-0000-0000-0000B8000000}"/>
    <cellStyle name="Total 9" xfId="139" xr:uid="{00000000-0005-0000-0000-0000B9000000}"/>
    <cellStyle name="Warning Text" xfId="176" builtinId="11" customBuiltin="1"/>
    <cellStyle name="xuan" xfId="140" xr:uid="{00000000-0005-0000-0000-0000BB000000}"/>
    <cellStyle name=" [0.00]_ Att. 1- Cover" xfId="141" xr:uid="{00000000-0005-0000-0000-0000BC000000}"/>
    <cellStyle name="_ Att. 1- Cover" xfId="142" xr:uid="{00000000-0005-0000-0000-0000BD000000}"/>
    <cellStyle name="?_ Att. 1- Cover" xfId="143" xr:uid="{00000000-0005-0000-0000-0000BE000000}"/>
    <cellStyle name="똿뗦먛귟 [0.00]_PRODUCT DETAIL Q1" xfId="144" xr:uid="{00000000-0005-0000-0000-0000BF000000}"/>
    <cellStyle name="똿뗦먛귟_PRODUCT DETAIL Q1" xfId="145" xr:uid="{00000000-0005-0000-0000-0000C0000000}"/>
    <cellStyle name="믅됞 [0.00]_PRODUCT DETAIL Q1" xfId="146" xr:uid="{00000000-0005-0000-0000-0000C1000000}"/>
    <cellStyle name="믅됞_PRODUCT DETAIL Q1" xfId="147" xr:uid="{00000000-0005-0000-0000-0000C2000000}"/>
    <cellStyle name="백분율_95" xfId="148" xr:uid="{00000000-0005-0000-0000-0000C3000000}"/>
    <cellStyle name="뷭?_BOOKSHIP" xfId="149" xr:uid="{00000000-0005-0000-0000-0000C4000000}"/>
    <cellStyle name="콤마 [0]_1202" xfId="150" xr:uid="{00000000-0005-0000-0000-0000C5000000}"/>
    <cellStyle name="콤마_1202" xfId="151" xr:uid="{00000000-0005-0000-0000-0000C6000000}"/>
    <cellStyle name="통화 [0]_1202" xfId="152" xr:uid="{00000000-0005-0000-0000-0000C7000000}"/>
    <cellStyle name="통화_1202" xfId="153" xr:uid="{00000000-0005-0000-0000-0000C8000000}"/>
    <cellStyle name="표준_(정보부문)월별인원계획" xfId="154" xr:uid="{00000000-0005-0000-0000-0000C9000000}"/>
    <cellStyle name="一般_00Q3902REV.1" xfId="155" xr:uid="{00000000-0005-0000-0000-0000CA000000}"/>
    <cellStyle name="千分位[0]_00Q3902REV.1" xfId="156" xr:uid="{00000000-0005-0000-0000-0000CB000000}"/>
    <cellStyle name="千分位_00Q3902REV.1" xfId="157" xr:uid="{00000000-0005-0000-0000-0000CC000000}"/>
    <cellStyle name="貨幣 [0]_00Q3902REV.1" xfId="158" xr:uid="{00000000-0005-0000-0000-0000CD000000}"/>
    <cellStyle name="貨幣[0]_BRE" xfId="159" xr:uid="{00000000-0005-0000-0000-0000CE000000}"/>
    <cellStyle name="貨幣_00Q3902REV.1" xfId="160" xr:uid="{00000000-0005-0000-0000-0000CF000000}"/>
  </cellStyles>
  <dxfs count="26">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8" workbookViewId="0">
      <selection activeCell="C13" sqref="C13"/>
    </sheetView>
  </sheetViews>
  <sheetFormatPr defaultColWidth="9.140625" defaultRowHeight="15"/>
  <cols>
    <col min="1" max="1" width="6.140625" style="53" customWidth="1"/>
    <col min="2" max="2" width="32.28515625" style="53" customWidth="1"/>
    <col min="3" max="3" width="16.5703125" style="53" customWidth="1"/>
    <col min="4" max="4" width="16.28515625" style="55" customWidth="1"/>
    <col min="5" max="5" width="16.28515625" style="56" customWidth="1"/>
    <col min="6" max="6" width="16.28515625" style="58" customWidth="1"/>
    <col min="7" max="11" width="9.140625" style="53"/>
    <col min="12" max="12" width="15.5703125" style="53" customWidth="1"/>
    <col min="13" max="16384" width="9.140625" style="53"/>
  </cols>
  <sheetData>
    <row r="1" spans="1:12" hidden="1">
      <c r="A1" s="190" t="s">
        <v>270</v>
      </c>
      <c r="B1" s="190"/>
      <c r="C1" s="190"/>
      <c r="D1" s="190"/>
      <c r="E1" s="190"/>
      <c r="F1" s="190"/>
    </row>
    <row r="2" spans="1:12">
      <c r="A2" s="54"/>
      <c r="B2" s="54"/>
      <c r="C2" s="54"/>
      <c r="D2" s="54"/>
      <c r="E2" s="54"/>
      <c r="F2" s="54"/>
    </row>
    <row r="3" spans="1:12">
      <c r="A3" s="23" t="s">
        <v>0</v>
      </c>
      <c r="F3" s="57" t="s">
        <v>319</v>
      </c>
    </row>
    <row r="5" spans="1:12" ht="18.75">
      <c r="A5" s="187" t="s">
        <v>332</v>
      </c>
      <c r="B5" s="187"/>
      <c r="C5" s="187"/>
      <c r="D5" s="187"/>
      <c r="E5" s="187"/>
      <c r="F5" s="187"/>
    </row>
    <row r="6" spans="1:12" ht="18.75">
      <c r="A6" s="191"/>
      <c r="B6" s="191"/>
      <c r="C6" s="191"/>
      <c r="D6" s="191"/>
      <c r="E6" s="191"/>
      <c r="F6" s="191"/>
    </row>
    <row r="7" spans="1:12" ht="15.75" thickBot="1"/>
    <row r="8" spans="1:12" s="63" customFormat="1" ht="29.25" thickTop="1">
      <c r="A8" s="59" t="s">
        <v>1</v>
      </c>
      <c r="B8" s="60" t="s">
        <v>2</v>
      </c>
      <c r="C8" s="60" t="s">
        <v>3</v>
      </c>
      <c r="D8" s="61" t="s">
        <v>320</v>
      </c>
      <c r="E8" s="61" t="s">
        <v>321</v>
      </c>
      <c r="F8" s="62" t="s">
        <v>4</v>
      </c>
    </row>
    <row r="9" spans="1:12" s="181" customFormat="1">
      <c r="A9" s="179">
        <v>1</v>
      </c>
      <c r="B9" s="180" t="s">
        <v>5</v>
      </c>
      <c r="C9" s="66" t="s">
        <v>6</v>
      </c>
      <c r="D9" s="67">
        <v>11580</v>
      </c>
      <c r="E9" s="67">
        <v>12550</v>
      </c>
      <c r="F9" s="68">
        <f>E9/D9</f>
        <v>1.0837651122625216</v>
      </c>
      <c r="J9" s="186"/>
    </row>
    <row r="10" spans="1:12" s="181" customFormat="1">
      <c r="A10" s="179">
        <v>2</v>
      </c>
      <c r="B10" s="180" t="s">
        <v>7</v>
      </c>
      <c r="C10" s="66" t="s">
        <v>6</v>
      </c>
      <c r="D10" s="70">
        <v>16238.775414481715</v>
      </c>
      <c r="E10" s="70">
        <f>E11+E12+E13</f>
        <v>18001.059426499942</v>
      </c>
      <c r="F10" s="71">
        <f>E10/D10</f>
        <v>1.1085232086187129</v>
      </c>
      <c r="H10" s="85"/>
    </row>
    <row r="11" spans="1:12" s="69" customFormat="1">
      <c r="A11" s="64" t="s">
        <v>8</v>
      </c>
      <c r="B11" s="65" t="s">
        <v>9</v>
      </c>
      <c r="C11" s="66" t="s">
        <v>6</v>
      </c>
      <c r="D11" s="70">
        <v>7935.1076316900007</v>
      </c>
      <c r="E11" s="70">
        <f>'Thang 7 2024'!D27</f>
        <v>10763.881721939997</v>
      </c>
      <c r="F11" s="71">
        <f>E11/D11</f>
        <v>1.3564884336228633</v>
      </c>
    </row>
    <row r="12" spans="1:12" s="69" customFormat="1">
      <c r="A12" s="64" t="s">
        <v>10</v>
      </c>
      <c r="B12" s="65" t="s">
        <v>11</v>
      </c>
      <c r="C12" s="66" t="s">
        <v>6</v>
      </c>
      <c r="D12" s="70">
        <v>4159.5451423817176</v>
      </c>
      <c r="E12" s="70">
        <f>'Thang 7 2024'!F27</f>
        <v>4967.9996451799443</v>
      </c>
      <c r="F12" s="71">
        <f t="shared" ref="F12:F21" si="0">E12/D12</f>
        <v>1.1943612763234281</v>
      </c>
    </row>
    <row r="13" spans="1:12" s="69" customFormat="1">
      <c r="A13" s="64" t="s">
        <v>12</v>
      </c>
      <c r="B13" s="65" t="s">
        <v>13</v>
      </c>
      <c r="C13" s="66" t="s">
        <v>6</v>
      </c>
      <c r="D13" s="70">
        <v>4144.122640409998</v>
      </c>
      <c r="E13" s="70">
        <f>'Thang 7 2024'!H27</f>
        <v>2269.1780593799999</v>
      </c>
      <c r="F13" s="71">
        <f t="shared" si="0"/>
        <v>0.54756537300631125</v>
      </c>
    </row>
    <row r="14" spans="1:12" s="69" customFormat="1">
      <c r="A14" s="179">
        <v>3</v>
      </c>
      <c r="B14" s="180" t="s">
        <v>14</v>
      </c>
      <c r="C14" s="66"/>
      <c r="D14" s="67"/>
      <c r="E14" s="67"/>
      <c r="F14" s="71" t="s">
        <v>282</v>
      </c>
      <c r="L14" s="173"/>
    </row>
    <row r="15" spans="1:12" s="69" customFormat="1">
      <c r="A15" s="64" t="s">
        <v>15</v>
      </c>
      <c r="B15" s="65" t="s">
        <v>16</v>
      </c>
      <c r="C15" s="66" t="s">
        <v>17</v>
      </c>
      <c r="D15" s="67">
        <v>1627</v>
      </c>
      <c r="E15" s="67">
        <f>'Thang 7 2024'!C27</f>
        <v>1816</v>
      </c>
      <c r="F15" s="71">
        <f t="shared" si="0"/>
        <v>1.1161647203441918</v>
      </c>
      <c r="I15" s="78"/>
      <c r="L15" s="98"/>
    </row>
    <row r="16" spans="1:12" s="69" customFormat="1">
      <c r="A16" s="64" t="s">
        <v>18</v>
      </c>
      <c r="B16" s="65" t="s">
        <v>19</v>
      </c>
      <c r="C16" s="66" t="s">
        <v>20</v>
      </c>
      <c r="D16" s="67">
        <v>736</v>
      </c>
      <c r="E16" s="67">
        <f>'Thang 7 2024'!E27</f>
        <v>734</v>
      </c>
      <c r="F16" s="71">
        <f t="shared" si="0"/>
        <v>0.99728260869565222</v>
      </c>
      <c r="I16" s="99"/>
      <c r="L16" s="78"/>
    </row>
    <row r="17" spans="1:11" s="69" customFormat="1">
      <c r="A17" s="64" t="s">
        <v>21</v>
      </c>
      <c r="B17" s="65" t="s">
        <v>13</v>
      </c>
      <c r="C17" s="66" t="s">
        <v>20</v>
      </c>
      <c r="D17" s="67">
        <v>1852</v>
      </c>
      <c r="E17" s="67">
        <f>'Thang 7 2024'!G27</f>
        <v>1795</v>
      </c>
      <c r="F17" s="71">
        <f t="shared" si="0"/>
        <v>0.96922246220302377</v>
      </c>
    </row>
    <row r="18" spans="1:11" s="69" customFormat="1" ht="14.25" customHeight="1">
      <c r="A18" s="182">
        <v>4</v>
      </c>
      <c r="B18" s="183" t="s">
        <v>22</v>
      </c>
      <c r="C18" s="72"/>
      <c r="D18" s="73"/>
      <c r="E18" s="73"/>
      <c r="F18" s="74"/>
    </row>
    <row r="19" spans="1:11" s="69" customFormat="1" ht="14.25" customHeight="1">
      <c r="A19" s="64" t="s">
        <v>23</v>
      </c>
      <c r="B19" s="65" t="s">
        <v>24</v>
      </c>
      <c r="C19" s="66" t="s">
        <v>6</v>
      </c>
      <c r="D19" s="67">
        <v>144041</v>
      </c>
      <c r="E19" s="67">
        <v>162896</v>
      </c>
      <c r="F19" s="68">
        <f t="shared" si="0"/>
        <v>1.1309002297956832</v>
      </c>
      <c r="H19" s="78"/>
      <c r="I19" s="56"/>
    </row>
    <row r="20" spans="1:11" s="69" customFormat="1" ht="14.25" customHeight="1">
      <c r="A20" s="64" t="s">
        <v>25</v>
      </c>
      <c r="B20" s="65" t="s">
        <v>26</v>
      </c>
      <c r="C20" s="66" t="s">
        <v>6</v>
      </c>
      <c r="D20" s="67">
        <v>142973</v>
      </c>
      <c r="E20" s="67">
        <v>161795</v>
      </c>
      <c r="F20" s="68">
        <f t="shared" si="0"/>
        <v>1.1316472340931505</v>
      </c>
      <c r="H20" s="78"/>
      <c r="I20" s="78"/>
      <c r="K20" s="78"/>
    </row>
    <row r="21" spans="1:11" s="69" customFormat="1" ht="15" customHeight="1" thickBot="1">
      <c r="A21" s="184">
        <v>5</v>
      </c>
      <c r="B21" s="185" t="s">
        <v>27</v>
      </c>
      <c r="C21" s="75" t="s">
        <v>6</v>
      </c>
      <c r="D21" s="171">
        <v>115437</v>
      </c>
      <c r="E21" s="171">
        <v>134999</v>
      </c>
      <c r="F21" s="172">
        <f t="shared" si="0"/>
        <v>1.1694603983124994</v>
      </c>
      <c r="K21" s="78"/>
    </row>
    <row r="22" spans="1:11" s="69" customFormat="1" ht="15.75" thickTop="1">
      <c r="A22" s="76"/>
      <c r="C22" s="77"/>
      <c r="D22" s="78"/>
      <c r="E22" s="56"/>
      <c r="F22" s="79"/>
    </row>
    <row r="23" spans="1:11" s="69" customFormat="1" ht="53.25" customHeight="1">
      <c r="A23" s="76"/>
      <c r="B23" s="80" t="s">
        <v>327</v>
      </c>
      <c r="C23" s="188" t="s">
        <v>329</v>
      </c>
      <c r="D23" s="188"/>
      <c r="E23" s="188"/>
      <c r="F23" s="188"/>
      <c r="J23" s="78"/>
    </row>
    <row r="24" spans="1:11" s="69" customFormat="1">
      <c r="A24" s="81" t="s">
        <v>28</v>
      </c>
      <c r="C24" s="82"/>
      <c r="D24" s="82"/>
      <c r="E24" s="56"/>
      <c r="F24" s="83"/>
      <c r="I24" s="99"/>
    </row>
    <row r="25" spans="1:11" s="69" customFormat="1" ht="16.5">
      <c r="B25" s="76" t="s">
        <v>310</v>
      </c>
      <c r="D25" s="56"/>
      <c r="E25" s="56"/>
      <c r="F25" s="1"/>
    </row>
    <row r="26" spans="1:11" s="69" customFormat="1" ht="16.5">
      <c r="B26" s="76"/>
      <c r="D26" s="84"/>
      <c r="E26" s="85"/>
      <c r="F26" s="1"/>
    </row>
    <row r="27" spans="1:11" s="69" customFormat="1" hidden="1">
      <c r="A27" s="189" t="s">
        <v>29</v>
      </c>
      <c r="B27" s="189"/>
      <c r="D27" s="86"/>
      <c r="E27" s="87"/>
      <c r="F27" s="88"/>
    </row>
    <row r="28" spans="1:11" s="69" customFormat="1" hidden="1">
      <c r="B28" s="76" t="s">
        <v>30</v>
      </c>
      <c r="C28" s="69" t="s">
        <v>31</v>
      </c>
      <c r="D28" s="56"/>
      <c r="E28" s="86"/>
      <c r="F28" s="89"/>
    </row>
    <row r="29" spans="1:11" hidden="1">
      <c r="A29" s="69"/>
      <c r="B29" s="69" t="s">
        <v>32</v>
      </c>
      <c r="C29" s="69" t="s">
        <v>33</v>
      </c>
      <c r="D29" s="86"/>
      <c r="E29" s="90"/>
      <c r="F29" s="91"/>
    </row>
    <row r="30" spans="1:11" hidden="1">
      <c r="B30" s="53" t="s">
        <v>34</v>
      </c>
      <c r="C30" s="92">
        <v>14716</v>
      </c>
      <c r="D30" s="90"/>
      <c r="E30" s="93"/>
      <c r="F30" s="94"/>
    </row>
    <row r="31" spans="1:11" hidden="1">
      <c r="D31" s="95"/>
      <c r="E31" s="93"/>
      <c r="F31" s="96"/>
    </row>
    <row r="32" spans="1:11" hidden="1"/>
    <row r="33" spans="6:6" hidden="1"/>
    <row r="36" spans="6:6">
      <c r="F36" s="97"/>
    </row>
  </sheetData>
  <mergeCells count="5">
    <mergeCell ref="A5:F5"/>
    <mergeCell ref="C23:F23"/>
    <mergeCell ref="A27:B27"/>
    <mergeCell ref="A1:F1"/>
    <mergeCell ref="A6:F6"/>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61"/>
  <sheetViews>
    <sheetView showZeros="0" topLeftCell="A36" zoomScaleNormal="100" workbookViewId="0">
      <selection activeCell="E35" sqref="E35"/>
    </sheetView>
  </sheetViews>
  <sheetFormatPr defaultColWidth="8.7109375" defaultRowHeight="15"/>
  <cols>
    <col min="1" max="1" width="4.85546875" style="46" customWidth="1"/>
    <col min="2" max="2" width="44.140625" style="22" customWidth="1"/>
    <col min="3" max="3" width="10.28515625" style="24" customWidth="1"/>
    <col min="4" max="4" width="14.28515625" style="25" customWidth="1"/>
    <col min="5" max="5" width="10.7109375" style="24" customWidth="1"/>
    <col min="6" max="6" width="12.28515625" style="25" customWidth="1"/>
    <col min="7" max="7" width="11.140625" style="24" bestFit="1" customWidth="1"/>
    <col min="8" max="8" width="12.85546875" style="25" bestFit="1" customWidth="1"/>
    <col min="9" max="9" width="13.140625" style="25" customWidth="1"/>
    <col min="10" max="10" width="13.85546875" style="25" hidden="1" customWidth="1"/>
    <col min="11" max="11" width="12.42578125" style="102" customWidth="1"/>
    <col min="12" max="16384" width="8.7109375" style="22"/>
  </cols>
  <sheetData>
    <row r="1" spans="1:11" hidden="1">
      <c r="A1" s="190" t="s">
        <v>271</v>
      </c>
      <c r="B1" s="190"/>
      <c r="C1" s="190"/>
      <c r="D1" s="190"/>
      <c r="E1" s="190"/>
      <c r="F1" s="190"/>
      <c r="G1" s="190"/>
      <c r="H1" s="190"/>
      <c r="I1" s="190"/>
      <c r="J1" s="190"/>
      <c r="K1" s="190"/>
    </row>
    <row r="2" spans="1:11" hidden="1"/>
    <row r="3" spans="1:11">
      <c r="A3" s="23" t="s">
        <v>35</v>
      </c>
      <c r="G3" s="26"/>
      <c r="H3" s="27"/>
      <c r="I3" s="27"/>
      <c r="J3" s="27"/>
      <c r="K3" s="103"/>
    </row>
    <row r="5" spans="1:11" ht="15.75">
      <c r="A5" s="195" t="s">
        <v>322</v>
      </c>
      <c r="B5" s="195"/>
      <c r="C5" s="195"/>
      <c r="D5" s="195"/>
      <c r="E5" s="195"/>
      <c r="F5" s="195"/>
      <c r="G5" s="195"/>
      <c r="H5" s="195"/>
      <c r="I5" s="195"/>
      <c r="J5" s="195"/>
      <c r="K5" s="195"/>
    </row>
    <row r="6" spans="1:11">
      <c r="A6" s="192" t="s">
        <v>318</v>
      </c>
      <c r="B6" s="192"/>
      <c r="C6" s="192"/>
      <c r="D6" s="192"/>
      <c r="E6" s="192"/>
      <c r="F6" s="192"/>
      <c r="G6" s="192"/>
      <c r="H6" s="192"/>
      <c r="I6" s="192"/>
      <c r="J6" s="192"/>
      <c r="K6" s="192"/>
    </row>
    <row r="8" spans="1:11" s="32" customFormat="1" ht="54.6" customHeight="1">
      <c r="A8" s="28" t="s">
        <v>1</v>
      </c>
      <c r="B8" s="29" t="s">
        <v>36</v>
      </c>
      <c r="C8" s="30" t="s">
        <v>37</v>
      </c>
      <c r="D8" s="31" t="s">
        <v>38</v>
      </c>
      <c r="E8" s="30" t="s">
        <v>39</v>
      </c>
      <c r="F8" s="31" t="s">
        <v>40</v>
      </c>
      <c r="G8" s="30" t="s">
        <v>41</v>
      </c>
      <c r="H8" s="31" t="s">
        <v>42</v>
      </c>
      <c r="I8" s="31" t="s">
        <v>43</v>
      </c>
      <c r="J8" s="104" t="s">
        <v>326</v>
      </c>
      <c r="K8" s="105" t="s">
        <v>287</v>
      </c>
    </row>
    <row r="9" spans="1:11" s="37" customFormat="1" ht="14.25" customHeight="1">
      <c r="A9" s="33">
        <v>1</v>
      </c>
      <c r="B9" s="34" t="s">
        <v>45</v>
      </c>
      <c r="C9" s="35">
        <v>637</v>
      </c>
      <c r="D9" s="36">
        <v>7883.5291987199998</v>
      </c>
      <c r="E9" s="35">
        <v>483</v>
      </c>
      <c r="F9" s="36">
        <v>4348.2449630937499</v>
      </c>
      <c r="G9" s="35">
        <v>265</v>
      </c>
      <c r="H9" s="36">
        <v>422.46598558999995</v>
      </c>
      <c r="I9" s="36">
        <f>D9+F9+H9</f>
        <v>12654.240147403751</v>
      </c>
      <c r="J9" s="36">
        <v>10933.388347539687</v>
      </c>
      <c r="K9" s="106">
        <f>I9/J9*100</f>
        <v>115.73941897208199</v>
      </c>
    </row>
    <row r="10" spans="1:11" s="37" customFormat="1" ht="14.25" customHeight="1">
      <c r="A10" s="33">
        <v>2</v>
      </c>
      <c r="B10" s="34" t="s">
        <v>47</v>
      </c>
      <c r="C10" s="35">
        <v>42</v>
      </c>
      <c r="D10" s="36">
        <v>1940.6154258999998</v>
      </c>
      <c r="E10" s="35">
        <v>28</v>
      </c>
      <c r="F10" s="36">
        <v>171.20478399999999</v>
      </c>
      <c r="G10" s="35">
        <v>44</v>
      </c>
      <c r="H10" s="36">
        <v>759.54752151999992</v>
      </c>
      <c r="I10" s="36">
        <f>D10+F10+H10</f>
        <v>2871.3677314199995</v>
      </c>
      <c r="J10" s="36">
        <v>1612.9116266999999</v>
      </c>
      <c r="K10" s="106">
        <f>I10/J10*100</f>
        <v>178.02387210108884</v>
      </c>
    </row>
    <row r="11" spans="1:11" s="37" customFormat="1" ht="14.25" customHeight="1">
      <c r="A11" s="33">
        <v>3</v>
      </c>
      <c r="B11" s="34" t="s">
        <v>46</v>
      </c>
      <c r="C11" s="35">
        <v>635</v>
      </c>
      <c r="D11" s="36">
        <v>412.74396388000008</v>
      </c>
      <c r="E11" s="35">
        <v>91</v>
      </c>
      <c r="F11" s="36">
        <v>129.87881366875001</v>
      </c>
      <c r="G11" s="35">
        <v>755</v>
      </c>
      <c r="H11" s="36">
        <v>197.86315011000005</v>
      </c>
      <c r="I11" s="36">
        <f>D11+F11+H11</f>
        <v>740.48592765875014</v>
      </c>
      <c r="J11" s="36">
        <v>585.83495222609372</v>
      </c>
      <c r="K11" s="106">
        <f>I11/J11*100</f>
        <v>126.39838658396936</v>
      </c>
    </row>
    <row r="12" spans="1:11" s="37" customFormat="1" ht="14.25" customHeight="1">
      <c r="A12" s="33">
        <v>4</v>
      </c>
      <c r="B12" s="34" t="s">
        <v>48</v>
      </c>
      <c r="C12" s="35">
        <v>193</v>
      </c>
      <c r="D12" s="36">
        <v>57.797466560000004</v>
      </c>
      <c r="E12" s="35">
        <v>34</v>
      </c>
      <c r="F12" s="36">
        <v>80.162245270624993</v>
      </c>
      <c r="G12" s="35">
        <v>284</v>
      </c>
      <c r="H12" s="36">
        <v>352.63869983000018</v>
      </c>
      <c r="I12" s="36">
        <f>D12+F12+H12</f>
        <v>490.59841166062517</v>
      </c>
      <c r="J12" s="36">
        <v>737.58521207874992</v>
      </c>
      <c r="K12" s="106">
        <f>I12/J12*100</f>
        <v>66.514133367446817</v>
      </c>
    </row>
    <row r="13" spans="1:11" s="37" customFormat="1" ht="14.25" customHeight="1">
      <c r="A13" s="33">
        <v>5</v>
      </c>
      <c r="B13" s="34" t="s">
        <v>50</v>
      </c>
      <c r="C13" s="35">
        <v>57</v>
      </c>
      <c r="D13" s="36">
        <v>237.42474200000001</v>
      </c>
      <c r="E13" s="35">
        <v>10</v>
      </c>
      <c r="F13" s="36">
        <v>40.278176219999999</v>
      </c>
      <c r="G13" s="35">
        <v>72</v>
      </c>
      <c r="H13" s="36">
        <v>205.71345360999999</v>
      </c>
      <c r="I13" s="36">
        <f>D13+F13+H13</f>
        <v>483.41637183</v>
      </c>
      <c r="J13" s="36">
        <v>227.10382902999999</v>
      </c>
      <c r="K13" s="106">
        <f>I13/J13*100</f>
        <v>212.86139203145785</v>
      </c>
    </row>
    <row r="14" spans="1:11" s="37" customFormat="1" ht="14.25" customHeight="1">
      <c r="A14" s="33">
        <v>6</v>
      </c>
      <c r="B14" s="34" t="s">
        <v>44</v>
      </c>
      <c r="C14" s="35">
        <v>2</v>
      </c>
      <c r="D14" s="36">
        <v>118.00064751000001</v>
      </c>
      <c r="E14" s="35">
        <v>1</v>
      </c>
      <c r="F14" s="36">
        <v>12.507999999999999</v>
      </c>
      <c r="G14" s="35">
        <v>8</v>
      </c>
      <c r="H14" s="36">
        <v>65.030645379999996</v>
      </c>
      <c r="I14" s="36">
        <f>D14+F14+H14</f>
        <v>195.53929289000001</v>
      </c>
      <c r="J14" s="36">
        <v>119.35683530999999</v>
      </c>
      <c r="K14" s="106">
        <f>I14/J14*100</f>
        <v>163.82747781652793</v>
      </c>
    </row>
    <row r="15" spans="1:11" s="37" customFormat="1" ht="14.25" customHeight="1">
      <c r="A15" s="33">
        <v>7</v>
      </c>
      <c r="B15" s="34" t="s">
        <v>61</v>
      </c>
      <c r="C15" s="35">
        <v>3</v>
      </c>
      <c r="D15" s="36">
        <v>0.49959999999999999</v>
      </c>
      <c r="E15" s="35">
        <v>2</v>
      </c>
      <c r="F15" s="36">
        <v>160</v>
      </c>
      <c r="G15" s="35">
        <v>6</v>
      </c>
      <c r="H15" s="36">
        <v>0.53486009000000001</v>
      </c>
      <c r="I15" s="36">
        <f>D15+F15+H15</f>
        <v>161.03446008999998</v>
      </c>
      <c r="J15" s="36">
        <v>0.93663959999999991</v>
      </c>
      <c r="K15" s="106">
        <f>I15/J15*100</f>
        <v>17192.787929316677</v>
      </c>
    </row>
    <row r="16" spans="1:11" s="37" customFormat="1" ht="14.25" customHeight="1">
      <c r="A16" s="33">
        <v>8</v>
      </c>
      <c r="B16" s="34" t="s">
        <v>51</v>
      </c>
      <c r="C16" s="35">
        <v>3</v>
      </c>
      <c r="D16" s="36">
        <v>1.986645</v>
      </c>
      <c r="E16" s="35">
        <v>1</v>
      </c>
      <c r="F16" s="36">
        <v>0.06</v>
      </c>
      <c r="G16" s="35">
        <v>10</v>
      </c>
      <c r="H16" s="36">
        <v>100.48576542999999</v>
      </c>
      <c r="I16" s="36">
        <f>D16+F16+H16</f>
        <v>102.53241042999998</v>
      </c>
      <c r="J16" s="36">
        <v>1534.65376855</v>
      </c>
      <c r="K16" s="106">
        <f>I16/J16*100</f>
        <v>6.6811428435012132</v>
      </c>
    </row>
    <row r="17" spans="1:11" s="37" customFormat="1" ht="14.25" customHeight="1">
      <c r="A17" s="33">
        <v>9</v>
      </c>
      <c r="B17" s="34" t="s">
        <v>54</v>
      </c>
      <c r="C17" s="35">
        <v>125</v>
      </c>
      <c r="D17" s="36">
        <v>24.359901219999998</v>
      </c>
      <c r="E17" s="35">
        <v>27</v>
      </c>
      <c r="F17" s="36">
        <v>45.062562124999999</v>
      </c>
      <c r="G17" s="35">
        <v>136</v>
      </c>
      <c r="H17" s="36">
        <v>27.774593480000004</v>
      </c>
      <c r="I17" s="36">
        <f>D17+F17+H17</f>
        <v>97.197056825000004</v>
      </c>
      <c r="J17" s="36">
        <v>209.09285527625002</v>
      </c>
      <c r="K17" s="106">
        <f>I17/J17*100</f>
        <v>46.485116240143576</v>
      </c>
    </row>
    <row r="18" spans="1:11" s="37" customFormat="1" ht="14.25" customHeight="1">
      <c r="A18" s="33">
        <v>10</v>
      </c>
      <c r="B18" s="34" t="s">
        <v>49</v>
      </c>
      <c r="C18" s="35">
        <v>23</v>
      </c>
      <c r="D18" s="36">
        <v>15.840272000000001</v>
      </c>
      <c r="E18" s="35">
        <v>11</v>
      </c>
      <c r="F18" s="36">
        <v>16.043354689941406</v>
      </c>
      <c r="G18" s="35">
        <v>95</v>
      </c>
      <c r="H18" s="36">
        <v>43.97080738999999</v>
      </c>
      <c r="I18" s="36">
        <f>D18+F18+H18</f>
        <v>75.854434079941399</v>
      </c>
      <c r="J18" s="36">
        <v>57.778516369999984</v>
      </c>
      <c r="K18" s="106">
        <f>I18/J18*100</f>
        <v>131.28484226591681</v>
      </c>
    </row>
    <row r="19" spans="1:11" s="37" customFormat="1" ht="14.25" customHeight="1">
      <c r="A19" s="33">
        <v>11</v>
      </c>
      <c r="B19" s="34" t="s">
        <v>56</v>
      </c>
      <c r="C19" s="35">
        <v>37</v>
      </c>
      <c r="D19" s="36">
        <v>17.484717329999999</v>
      </c>
      <c r="E19" s="35">
        <v>11</v>
      </c>
      <c r="F19" s="36">
        <v>4.0455670000000001</v>
      </c>
      <c r="G19" s="35">
        <v>35</v>
      </c>
      <c r="H19" s="36">
        <v>42.788100329999999</v>
      </c>
      <c r="I19" s="36">
        <f>D19+F19+H19</f>
        <v>64.318384659999992</v>
      </c>
      <c r="J19" s="36">
        <v>31.535875668125001</v>
      </c>
      <c r="K19" s="106">
        <f>I19/J19*100</f>
        <v>203.9530639227184</v>
      </c>
    </row>
    <row r="20" spans="1:11" s="37" customFormat="1" ht="14.25" customHeight="1">
      <c r="A20" s="33">
        <v>12</v>
      </c>
      <c r="B20" s="34" t="s">
        <v>52</v>
      </c>
      <c r="C20" s="35">
        <v>27</v>
      </c>
      <c r="D20" s="36">
        <v>10.441926</v>
      </c>
      <c r="E20" s="35">
        <v>20</v>
      </c>
      <c r="F20" s="36">
        <v>28.266286171874999</v>
      </c>
      <c r="G20" s="35">
        <v>43</v>
      </c>
      <c r="H20" s="36">
        <v>19.990354249999996</v>
      </c>
      <c r="I20" s="36">
        <f>D20+F20+H20</f>
        <v>58.698566421874993</v>
      </c>
      <c r="J20" s="36">
        <v>145.84833150656252</v>
      </c>
      <c r="K20" s="106">
        <f>I20/J20*100</f>
        <v>40.246306430481056</v>
      </c>
    </row>
    <row r="21" spans="1:11" s="37" customFormat="1" ht="14.25" customHeight="1">
      <c r="A21" s="33">
        <v>13</v>
      </c>
      <c r="B21" s="38" t="s">
        <v>53</v>
      </c>
      <c r="C21" s="35">
        <v>4</v>
      </c>
      <c r="D21" s="36">
        <v>18.07375639</v>
      </c>
      <c r="E21" s="35">
        <v>4</v>
      </c>
      <c r="F21" s="36">
        <v>34.016956</v>
      </c>
      <c r="G21" s="35">
        <v>7</v>
      </c>
      <c r="H21" s="36">
        <v>2.6373426799999997</v>
      </c>
      <c r="I21" s="36">
        <f>D21+F21+H21</f>
        <v>54.728055069999996</v>
      </c>
      <c r="J21" s="36">
        <v>16.473736870000003</v>
      </c>
      <c r="K21" s="106">
        <f>I21/J21*100</f>
        <v>332.21396882734103</v>
      </c>
    </row>
    <row r="22" spans="1:11" s="37" customFormat="1" ht="14.25" customHeight="1">
      <c r="A22" s="33">
        <v>14</v>
      </c>
      <c r="B22" s="34" t="s">
        <v>55</v>
      </c>
      <c r="C22" s="35">
        <v>22</v>
      </c>
      <c r="D22" s="36">
        <v>18.617509899999998</v>
      </c>
      <c r="E22" s="35">
        <v>5</v>
      </c>
      <c r="F22" s="36">
        <v>6.3061695000000002</v>
      </c>
      <c r="G22" s="35">
        <v>20</v>
      </c>
      <c r="H22" s="36">
        <v>4.6909767900000006</v>
      </c>
      <c r="I22" s="36">
        <f>D22+F22+H22</f>
        <v>29.614656189999998</v>
      </c>
      <c r="J22" s="36">
        <v>15.04495172625</v>
      </c>
      <c r="K22" s="106">
        <f>I22/J22*100</f>
        <v>196.8411512968114</v>
      </c>
    </row>
    <row r="23" spans="1:11" s="37" customFormat="1" ht="14.25" customHeight="1">
      <c r="A23" s="33">
        <v>15</v>
      </c>
      <c r="B23" s="34" t="s">
        <v>58</v>
      </c>
      <c r="C23" s="35">
        <v>0</v>
      </c>
      <c r="D23" s="36">
        <v>0</v>
      </c>
      <c r="E23" s="35">
        <v>2</v>
      </c>
      <c r="F23" s="36">
        <v>0.75862099999999999</v>
      </c>
      <c r="G23" s="35">
        <v>9</v>
      </c>
      <c r="H23" s="36">
        <v>18.409664900000003</v>
      </c>
      <c r="I23" s="36">
        <f>D23+F23+H23</f>
        <v>19.168285900000004</v>
      </c>
      <c r="J23" s="36">
        <v>1.9736579400000001</v>
      </c>
      <c r="K23" s="106">
        <f>I23/J23*100</f>
        <v>971.20607940806622</v>
      </c>
    </row>
    <row r="24" spans="1:11" s="37" customFormat="1" ht="14.25" customHeight="1">
      <c r="A24" s="33">
        <v>16</v>
      </c>
      <c r="B24" s="18" t="s">
        <v>60</v>
      </c>
      <c r="C24" s="35">
        <v>5</v>
      </c>
      <c r="D24" s="36">
        <v>6.4412705300000006</v>
      </c>
      <c r="E24" s="35">
        <v>0</v>
      </c>
      <c r="F24" s="36">
        <v>0</v>
      </c>
      <c r="G24" s="35">
        <v>3</v>
      </c>
      <c r="H24" s="36">
        <v>0.58616299999999999</v>
      </c>
      <c r="I24" s="36">
        <f>D24+F24+H24</f>
        <v>7.0274335300000006</v>
      </c>
      <c r="J24" s="36">
        <v>9.0389843400000007</v>
      </c>
      <c r="K24" s="106">
        <f>I24/J24*100</f>
        <v>77.745831452563394</v>
      </c>
    </row>
    <row r="25" spans="1:11" s="37" customFormat="1" ht="14.25" customHeight="1">
      <c r="A25" s="33">
        <v>17</v>
      </c>
      <c r="B25" s="178" t="s">
        <v>59</v>
      </c>
      <c r="C25" s="35">
        <v>0</v>
      </c>
      <c r="D25" s="36">
        <v>0</v>
      </c>
      <c r="E25" s="35">
        <v>1</v>
      </c>
      <c r="F25" s="36">
        <v>0.22500000000000001</v>
      </c>
      <c r="G25" s="35">
        <v>1</v>
      </c>
      <c r="H25" s="36">
        <v>0.54998999999999998</v>
      </c>
      <c r="I25" s="36">
        <f>D25+F25+H25</f>
        <v>0.77498999999999996</v>
      </c>
      <c r="J25" s="36">
        <v>0.200791</v>
      </c>
      <c r="K25" s="106">
        <f>I25/J25*100</f>
        <v>385.9684946038418</v>
      </c>
    </row>
    <row r="26" spans="1:11" s="37" customFormat="1" ht="14.25" customHeight="1">
      <c r="A26" s="33">
        <v>18</v>
      </c>
      <c r="B26" s="34" t="s">
        <v>57</v>
      </c>
      <c r="C26" s="35">
        <v>1</v>
      </c>
      <c r="D26" s="36">
        <v>2.4679E-2</v>
      </c>
      <c r="E26" s="35">
        <v>3</v>
      </c>
      <c r="F26" s="36">
        <v>-109.06185355999756</v>
      </c>
      <c r="G26" s="35">
        <v>2</v>
      </c>
      <c r="H26" s="36">
        <v>3.4999850000000001</v>
      </c>
      <c r="I26" s="36">
        <f>D26+F26+H26</f>
        <v>-105.53718955999756</v>
      </c>
      <c r="K26" s="106"/>
    </row>
    <row r="27" spans="1:11" s="41" customFormat="1" ht="14.25" customHeight="1">
      <c r="A27" s="196" t="s">
        <v>62</v>
      </c>
      <c r="B27" s="197"/>
      <c r="C27" s="39">
        <f t="shared" ref="C27:I27" si="0">SUM(C9:C26)</f>
        <v>1816</v>
      </c>
      <c r="D27" s="40">
        <f t="shared" si="0"/>
        <v>10763.881721939997</v>
      </c>
      <c r="E27" s="39">
        <f t="shared" si="0"/>
        <v>734</v>
      </c>
      <c r="F27" s="40">
        <f t="shared" si="0"/>
        <v>4967.9996451799443</v>
      </c>
      <c r="G27" s="39">
        <f t="shared" si="0"/>
        <v>1795</v>
      </c>
      <c r="H27" s="40">
        <f t="shared" si="0"/>
        <v>2269.1780593799999</v>
      </c>
      <c r="I27" s="40">
        <f t="shared" si="0"/>
        <v>18001.059426499945</v>
      </c>
      <c r="J27" s="138"/>
      <c r="K27" s="175">
        <f>I27/'thang 7'!D10*100</f>
        <v>110.85232086187131</v>
      </c>
    </row>
    <row r="28" spans="1:11" s="45" customFormat="1" ht="14.25" customHeight="1">
      <c r="A28" s="42"/>
      <c r="B28" s="42"/>
      <c r="C28" s="43"/>
      <c r="D28" s="44"/>
      <c r="E28" s="43"/>
      <c r="F28" s="44"/>
      <c r="G28" s="43"/>
      <c r="H28" s="44"/>
      <c r="I28" s="44"/>
      <c r="J28" s="107"/>
      <c r="K28" s="108"/>
    </row>
    <row r="29" spans="1:11" ht="15.75">
      <c r="A29" s="195" t="s">
        <v>323</v>
      </c>
      <c r="B29" s="195"/>
      <c r="C29" s="195"/>
      <c r="D29" s="195"/>
      <c r="E29" s="195"/>
      <c r="F29" s="195"/>
      <c r="G29" s="195"/>
      <c r="H29" s="195"/>
      <c r="I29" s="195"/>
      <c r="J29" s="195"/>
      <c r="K29" s="195"/>
    </row>
    <row r="30" spans="1:11">
      <c r="A30" s="192" t="str">
        <f>A6</f>
        <v>Tính từ 01/01/2024 đến 20/07/2024</v>
      </c>
      <c r="B30" s="192"/>
      <c r="C30" s="192"/>
      <c r="D30" s="192"/>
      <c r="E30" s="192"/>
      <c r="F30" s="192"/>
      <c r="G30" s="192"/>
      <c r="H30" s="192"/>
      <c r="I30" s="192"/>
      <c r="J30" s="192"/>
      <c r="K30" s="192"/>
    </row>
    <row r="32" spans="1:11" s="32" customFormat="1" ht="51">
      <c r="A32" s="28" t="s">
        <v>1</v>
      </c>
      <c r="B32" s="31" t="s">
        <v>63</v>
      </c>
      <c r="C32" s="31" t="s">
        <v>37</v>
      </c>
      <c r="D32" s="31" t="s">
        <v>38</v>
      </c>
      <c r="E32" s="31" t="s">
        <v>39</v>
      </c>
      <c r="F32" s="31" t="s">
        <v>40</v>
      </c>
      <c r="G32" s="31" t="s">
        <v>41</v>
      </c>
      <c r="H32" s="31" t="s">
        <v>42</v>
      </c>
      <c r="I32" s="31" t="s">
        <v>43</v>
      </c>
      <c r="J32" s="104" t="s">
        <v>326</v>
      </c>
      <c r="K32" s="105" t="s">
        <v>287</v>
      </c>
    </row>
    <row r="33" spans="1:11" s="37" customFormat="1">
      <c r="A33" s="47">
        <v>1</v>
      </c>
      <c r="B33" s="48" t="s">
        <v>64</v>
      </c>
      <c r="C33" s="35">
        <v>256</v>
      </c>
      <c r="D33" s="36">
        <v>4548.43873635</v>
      </c>
      <c r="E33" s="35">
        <v>84</v>
      </c>
      <c r="F33" s="36">
        <v>1470.1200898125001</v>
      </c>
      <c r="G33" s="35">
        <v>184</v>
      </c>
      <c r="H33" s="36">
        <v>500.31464162000003</v>
      </c>
      <c r="I33" s="36">
        <f>D33+F33+H33</f>
        <v>6518.8734677824996</v>
      </c>
      <c r="J33" s="36">
        <v>3639.0475697543752</v>
      </c>
      <c r="K33" s="106">
        <f>I33/J33*100</f>
        <v>179.13680277124007</v>
      </c>
    </row>
    <row r="34" spans="1:11" s="37" customFormat="1">
      <c r="A34" s="47">
        <v>2</v>
      </c>
      <c r="B34" s="49" t="s">
        <v>69</v>
      </c>
      <c r="C34" s="35">
        <v>191</v>
      </c>
      <c r="D34" s="36">
        <v>1306.472906</v>
      </c>
      <c r="E34" s="35">
        <v>82</v>
      </c>
      <c r="F34" s="36">
        <v>835.12648375000003</v>
      </c>
      <c r="G34" s="35">
        <v>46</v>
      </c>
      <c r="H34" s="36">
        <v>51.963876210000002</v>
      </c>
      <c r="I34" s="36">
        <f>D34+F34+H34</f>
        <v>2193.5632659600001</v>
      </c>
      <c r="J34" s="36">
        <v>1056.14031817</v>
      </c>
      <c r="K34" s="106">
        <f>I34/J34*100</f>
        <v>207.69619606614776</v>
      </c>
    </row>
    <row r="35" spans="1:11" s="37" customFormat="1">
      <c r="A35" s="47">
        <v>3</v>
      </c>
      <c r="B35" s="48" t="s">
        <v>66</v>
      </c>
      <c r="C35" s="35">
        <v>133</v>
      </c>
      <c r="D35" s="36">
        <v>991.44531109000002</v>
      </c>
      <c r="E35" s="35">
        <v>74</v>
      </c>
      <c r="F35" s="36">
        <v>327.89624890312501</v>
      </c>
      <c r="G35" s="35">
        <v>110</v>
      </c>
      <c r="H35" s="36">
        <v>594.58078782000007</v>
      </c>
      <c r="I35" s="36">
        <f>D35+F35+H35</f>
        <v>1913.922347813125</v>
      </c>
      <c r="J35" s="36">
        <v>2334.7973425443752</v>
      </c>
      <c r="K35" s="106">
        <f>I35/J35*100</f>
        <v>81.973810443325405</v>
      </c>
    </row>
    <row r="36" spans="1:11" s="37" customFormat="1">
      <c r="A36" s="47">
        <v>4</v>
      </c>
      <c r="B36" s="48" t="s">
        <v>65</v>
      </c>
      <c r="C36" s="35">
        <v>540</v>
      </c>
      <c r="D36" s="36">
        <v>1220.7788771600001</v>
      </c>
      <c r="E36" s="35">
        <v>113</v>
      </c>
      <c r="F36" s="36">
        <v>303.20994741406253</v>
      </c>
      <c r="G36" s="35">
        <v>268</v>
      </c>
      <c r="H36" s="36">
        <v>124.02083985999994</v>
      </c>
      <c r="I36" s="36">
        <f>D36+F36+H36</f>
        <v>1648.0096644340626</v>
      </c>
      <c r="J36" s="36">
        <v>2335.264095685</v>
      </c>
      <c r="K36" s="106">
        <f>I36/J36*100</f>
        <v>70.57059060168757</v>
      </c>
    </row>
    <row r="37" spans="1:11" s="37" customFormat="1">
      <c r="A37" s="47">
        <v>5</v>
      </c>
      <c r="B37" s="48" t="s">
        <v>67</v>
      </c>
      <c r="C37" s="35">
        <v>219</v>
      </c>
      <c r="D37" s="36">
        <v>464.29682714000006</v>
      </c>
      <c r="E37" s="35">
        <v>180</v>
      </c>
      <c r="F37" s="36">
        <v>792.71267114150396</v>
      </c>
      <c r="G37" s="35">
        <v>466</v>
      </c>
      <c r="H37" s="36">
        <v>323.17794050999998</v>
      </c>
      <c r="I37" s="36">
        <f>D37+F37+H37</f>
        <v>1580.1874387915041</v>
      </c>
      <c r="J37" s="36">
        <v>2339.4888420429688</v>
      </c>
      <c r="K37" s="106">
        <f>I37/J37*100</f>
        <v>67.544132307619748</v>
      </c>
    </row>
    <row r="38" spans="1:11" s="37" customFormat="1">
      <c r="A38" s="47">
        <v>6</v>
      </c>
      <c r="B38" s="48" t="s">
        <v>68</v>
      </c>
      <c r="C38" s="35">
        <v>103</v>
      </c>
      <c r="D38" s="36">
        <v>588.43835902000001</v>
      </c>
      <c r="E38" s="35">
        <v>57</v>
      </c>
      <c r="F38" s="36">
        <v>436.11687000000001</v>
      </c>
      <c r="G38" s="35">
        <v>151</v>
      </c>
      <c r="H38" s="36">
        <v>160.15820419000002</v>
      </c>
      <c r="I38" s="36">
        <f>D38+F38+H38</f>
        <v>1184.7134332100002</v>
      </c>
      <c r="J38" s="36">
        <v>988.55226862273446</v>
      </c>
      <c r="K38" s="106">
        <f>I38/J38*100</f>
        <v>119.84327696304418</v>
      </c>
    </row>
    <row r="39" spans="1:11" s="37" customFormat="1">
      <c r="A39" s="47">
        <v>7</v>
      </c>
      <c r="B39" s="48" t="s">
        <v>101</v>
      </c>
      <c r="C39" s="35">
        <v>5</v>
      </c>
      <c r="D39" s="36">
        <v>731.245</v>
      </c>
      <c r="E39" s="35">
        <v>2</v>
      </c>
      <c r="F39" s="36">
        <v>31.643000000000001</v>
      </c>
      <c r="G39" s="35">
        <v>4</v>
      </c>
      <c r="H39" s="36">
        <v>0.22900000000000001</v>
      </c>
      <c r="I39" s="36">
        <f>D39+F39+H39</f>
        <v>763.11700000000008</v>
      </c>
      <c r="J39" s="36">
        <v>183.49126861000002</v>
      </c>
      <c r="K39" s="106">
        <f>I39/J39*100</f>
        <v>415.88736389520562</v>
      </c>
    </row>
    <row r="40" spans="1:11" s="37" customFormat="1">
      <c r="A40" s="47">
        <v>8</v>
      </c>
      <c r="B40" s="36" t="s">
        <v>79</v>
      </c>
      <c r="C40" s="35">
        <v>27</v>
      </c>
      <c r="D40" s="36">
        <v>216.18851900000001</v>
      </c>
      <c r="E40" s="35">
        <v>22</v>
      </c>
      <c r="F40" s="36">
        <v>256.82799594000244</v>
      </c>
      <c r="G40" s="35">
        <v>11</v>
      </c>
      <c r="H40" s="36">
        <v>17.269817</v>
      </c>
      <c r="I40" s="36">
        <f>D40+F40+H40</f>
        <v>490.28633194000247</v>
      </c>
      <c r="J40" s="36">
        <v>408.44371999999998</v>
      </c>
      <c r="K40" s="106">
        <f>I40/J40*100</f>
        <v>120.03767176050657</v>
      </c>
    </row>
    <row r="41" spans="1:11" s="37" customFormat="1">
      <c r="A41" s="47">
        <v>9</v>
      </c>
      <c r="B41" s="48" t="s">
        <v>70</v>
      </c>
      <c r="C41" s="35">
        <v>6</v>
      </c>
      <c r="D41" s="36">
        <v>98.184894</v>
      </c>
      <c r="E41" s="35">
        <v>15</v>
      </c>
      <c r="F41" s="36">
        <v>104.958776</v>
      </c>
      <c r="G41" s="35">
        <v>10</v>
      </c>
      <c r="H41" s="36">
        <v>112.74203169</v>
      </c>
      <c r="I41" s="36">
        <f>D41+F41+H41</f>
        <v>315.88570169000002</v>
      </c>
      <c r="J41" s="36">
        <v>95.876323249999999</v>
      </c>
      <c r="K41" s="106">
        <f>I41/J41*100</f>
        <v>329.47206461632857</v>
      </c>
    </row>
    <row r="42" spans="1:11" s="37" customFormat="1">
      <c r="A42" s="47">
        <v>10</v>
      </c>
      <c r="B42" s="48" t="s">
        <v>81</v>
      </c>
      <c r="C42" s="35">
        <v>1</v>
      </c>
      <c r="D42" s="36">
        <v>27.81</v>
      </c>
      <c r="E42" s="35">
        <v>0</v>
      </c>
      <c r="F42" s="36">
        <v>0</v>
      </c>
      <c r="G42" s="35">
        <v>6</v>
      </c>
      <c r="H42" s="36">
        <v>184.0987074</v>
      </c>
      <c r="I42" s="36">
        <f>D42+F42+H42</f>
        <v>211.9087074</v>
      </c>
      <c r="J42" s="36">
        <v>191.32594072000001</v>
      </c>
      <c r="K42" s="106">
        <f>I42/J42*100</f>
        <v>110.75795922003189</v>
      </c>
    </row>
    <row r="43" spans="1:11" s="37" customFormat="1">
      <c r="A43" s="47">
        <v>11</v>
      </c>
      <c r="B43" s="48" t="s">
        <v>74</v>
      </c>
      <c r="C43" s="35">
        <v>27</v>
      </c>
      <c r="D43" s="36">
        <v>153.47355218999999</v>
      </c>
      <c r="E43" s="35">
        <v>5</v>
      </c>
      <c r="F43" s="36">
        <v>36.398569000000002</v>
      </c>
      <c r="G43" s="35">
        <v>29</v>
      </c>
      <c r="H43" s="36">
        <v>12.03036543</v>
      </c>
      <c r="I43" s="36">
        <f>D43+F43+H43</f>
        <v>201.90248661999999</v>
      </c>
      <c r="J43" s="36">
        <v>44.868595795390632</v>
      </c>
      <c r="K43" s="106">
        <f>I43/J43*100</f>
        <v>449.98619422081737</v>
      </c>
    </row>
    <row r="44" spans="1:11" s="37" customFormat="1">
      <c r="A44" s="47">
        <v>12</v>
      </c>
      <c r="B44" s="48" t="s">
        <v>73</v>
      </c>
      <c r="C44" s="35">
        <v>12</v>
      </c>
      <c r="D44" s="36">
        <v>54.227003000000003</v>
      </c>
      <c r="E44" s="35">
        <v>7</v>
      </c>
      <c r="F44" s="36">
        <v>72.793756000000002</v>
      </c>
      <c r="G44" s="35">
        <v>13</v>
      </c>
      <c r="H44" s="36">
        <v>11.572278789999999</v>
      </c>
      <c r="I44" s="36">
        <f>D44+F44+H44</f>
        <v>138.59303778999998</v>
      </c>
      <c r="J44" s="36">
        <v>628.29700075000005</v>
      </c>
      <c r="K44" s="106">
        <f>I44/J44*100</f>
        <v>22.058522899928068</v>
      </c>
    </row>
    <row r="45" spans="1:11" s="37" customFormat="1">
      <c r="A45" s="47">
        <v>13</v>
      </c>
      <c r="B45" s="48" t="s">
        <v>75</v>
      </c>
      <c r="C45" s="35">
        <v>59</v>
      </c>
      <c r="D45" s="36">
        <v>70.996654450000008</v>
      </c>
      <c r="E45" s="35">
        <v>13</v>
      </c>
      <c r="F45" s="36">
        <v>12.92761740625</v>
      </c>
      <c r="G45" s="35">
        <v>74</v>
      </c>
      <c r="H45" s="36">
        <v>32.304614779999994</v>
      </c>
      <c r="I45" s="36">
        <f>D45+F45+H45</f>
        <v>116.22888663625001</v>
      </c>
      <c r="J45" s="36">
        <v>450.17908876000007</v>
      </c>
      <c r="K45" s="106">
        <f>I45/J45*100</f>
        <v>25.818366409776552</v>
      </c>
    </row>
    <row r="46" spans="1:11" s="37" customFormat="1">
      <c r="A46" s="47">
        <v>14</v>
      </c>
      <c r="B46" s="36" t="s">
        <v>89</v>
      </c>
      <c r="C46" s="35">
        <v>7</v>
      </c>
      <c r="D46" s="36">
        <v>1.135</v>
      </c>
      <c r="E46" s="35">
        <v>3</v>
      </c>
      <c r="F46" s="36">
        <v>104.731427</v>
      </c>
      <c r="G46" s="35">
        <v>7</v>
      </c>
      <c r="H46" s="36">
        <v>0.38388902000000003</v>
      </c>
      <c r="I46" s="36">
        <f>D46+F46+H46</f>
        <v>106.25031602</v>
      </c>
      <c r="J46" s="36">
        <v>20.186571999999998</v>
      </c>
      <c r="K46" s="106">
        <f>I46/J46*100</f>
        <v>526.34155031374326</v>
      </c>
    </row>
    <row r="47" spans="1:11" s="37" customFormat="1">
      <c r="A47" s="47">
        <v>15</v>
      </c>
      <c r="B47" s="48" t="s">
        <v>76</v>
      </c>
      <c r="C47" s="35">
        <v>21</v>
      </c>
      <c r="D47" s="36">
        <v>48.210679390000003</v>
      </c>
      <c r="E47" s="35">
        <v>6</v>
      </c>
      <c r="F47" s="36">
        <v>39.274836999999998</v>
      </c>
      <c r="G47" s="35">
        <v>20</v>
      </c>
      <c r="H47" s="36">
        <v>12.58909824</v>
      </c>
      <c r="I47" s="36">
        <f>D47+F47+H47</f>
        <v>100.07461463</v>
      </c>
      <c r="J47" s="36">
        <v>394.95010490999994</v>
      </c>
      <c r="K47" s="106">
        <f>I47/J47*100</f>
        <v>25.338546157065768</v>
      </c>
    </row>
    <row r="48" spans="1:11" s="37" customFormat="1">
      <c r="A48" s="47">
        <v>16</v>
      </c>
      <c r="B48" s="48" t="s">
        <v>82</v>
      </c>
      <c r="C48" s="35">
        <v>14</v>
      </c>
      <c r="D48" s="36">
        <v>55.322187999999997</v>
      </c>
      <c r="E48" s="35">
        <v>10</v>
      </c>
      <c r="F48" s="36">
        <v>14.85</v>
      </c>
      <c r="G48" s="35">
        <v>4</v>
      </c>
      <c r="H48" s="36">
        <v>5.3586150000000004</v>
      </c>
      <c r="I48" s="36">
        <f>D48+F48+H48</f>
        <v>75.530802999999992</v>
      </c>
      <c r="J48" s="36">
        <v>103.70802004000001</v>
      </c>
      <c r="K48" s="106">
        <f>I48/J48*100</f>
        <v>72.830242994580246</v>
      </c>
    </row>
    <row r="49" spans="1:11" s="37" customFormat="1">
      <c r="A49" s="47">
        <v>17</v>
      </c>
      <c r="B49" s="48" t="s">
        <v>71</v>
      </c>
      <c r="C49" s="35">
        <v>22</v>
      </c>
      <c r="D49" s="36">
        <v>48.33916816</v>
      </c>
      <c r="E49" s="35">
        <v>6</v>
      </c>
      <c r="F49" s="36">
        <v>3.4797400000000001</v>
      </c>
      <c r="G49" s="35">
        <v>36</v>
      </c>
      <c r="H49" s="36">
        <v>10.966445830000001</v>
      </c>
      <c r="I49" s="36">
        <f>D49+F49+H49</f>
        <v>62.785353990000004</v>
      </c>
      <c r="J49" s="36">
        <v>16.122647300000001</v>
      </c>
      <c r="K49" s="106">
        <f>I49/J49*100</f>
        <v>389.42335474894378</v>
      </c>
    </row>
    <row r="50" spans="1:11" s="37" customFormat="1">
      <c r="A50" s="47">
        <v>18</v>
      </c>
      <c r="B50" s="48" t="s">
        <v>83</v>
      </c>
      <c r="C50" s="35">
        <v>12</v>
      </c>
      <c r="D50" s="36">
        <v>44.846409100000002</v>
      </c>
      <c r="E50" s="35">
        <v>3</v>
      </c>
      <c r="F50" s="36">
        <v>4.9174049999999996</v>
      </c>
      <c r="G50" s="35">
        <v>19</v>
      </c>
      <c r="H50" s="36">
        <v>9.1559384599999998</v>
      </c>
      <c r="I50" s="36">
        <f>D50+F50+H50</f>
        <v>58.919752560000006</v>
      </c>
      <c r="J50" s="36">
        <v>24.86595002</v>
      </c>
      <c r="K50" s="106">
        <f>I50/J50*100</f>
        <v>236.94953344879281</v>
      </c>
    </row>
    <row r="51" spans="1:11" s="37" customFormat="1">
      <c r="A51" s="47">
        <v>19</v>
      </c>
      <c r="B51" s="48" t="s">
        <v>72</v>
      </c>
      <c r="C51" s="35">
        <v>1</v>
      </c>
      <c r="D51" s="36">
        <v>0.01</v>
      </c>
      <c r="E51" s="35">
        <v>1</v>
      </c>
      <c r="F51" s="36">
        <v>42.866211999999997</v>
      </c>
      <c r="G51" s="35">
        <v>1</v>
      </c>
      <c r="H51" s="36">
        <v>2.5100000000000001E-3</v>
      </c>
      <c r="I51" s="36">
        <f>D51+F51+H51</f>
        <v>42.878721999999996</v>
      </c>
      <c r="J51" s="36">
        <v>0.03</v>
      </c>
      <c r="K51" s="106">
        <f>I51/J51*100</f>
        <v>142929.07333333333</v>
      </c>
    </row>
    <row r="52" spans="1:11" s="37" customFormat="1">
      <c r="A52" s="47">
        <v>20</v>
      </c>
      <c r="B52" s="48" t="s">
        <v>77</v>
      </c>
      <c r="C52" s="35">
        <v>32</v>
      </c>
      <c r="D52" s="36">
        <v>20.335842</v>
      </c>
      <c r="E52" s="35">
        <v>5</v>
      </c>
      <c r="F52" s="36">
        <v>12.252143999999999</v>
      </c>
      <c r="G52" s="35">
        <v>28</v>
      </c>
      <c r="H52" s="36">
        <v>3.58919429</v>
      </c>
      <c r="I52" s="36">
        <f>D52+F52+H52</f>
        <v>36.177180290000003</v>
      </c>
      <c r="J52" s="36">
        <v>43.594026069999998</v>
      </c>
      <c r="K52" s="106">
        <f>I52/J52*100</f>
        <v>82.986554698823682</v>
      </c>
    </row>
    <row r="53" spans="1:11" s="37" customFormat="1">
      <c r="A53" s="47">
        <v>21</v>
      </c>
      <c r="B53" s="48" t="s">
        <v>110</v>
      </c>
      <c r="C53" s="35">
        <v>1</v>
      </c>
      <c r="D53" s="36">
        <v>1.081</v>
      </c>
      <c r="E53" s="35">
        <v>1</v>
      </c>
      <c r="F53" s="36">
        <v>0.53924775000000003</v>
      </c>
      <c r="G53" s="35">
        <v>1</v>
      </c>
      <c r="H53" s="36">
        <v>30.634274999999999</v>
      </c>
      <c r="I53" s="36">
        <f>D53+F53+H53</f>
        <v>32.25452275</v>
      </c>
      <c r="J53" s="36">
        <v>0.52120469000000003</v>
      </c>
      <c r="K53" s="106">
        <f>I53/J53*100</f>
        <v>6188.4559691893792</v>
      </c>
    </row>
    <row r="54" spans="1:11" s="37" customFormat="1">
      <c r="A54" s="47">
        <v>22</v>
      </c>
      <c r="B54" s="48" t="s">
        <v>78</v>
      </c>
      <c r="C54" s="35">
        <v>16</v>
      </c>
      <c r="D54" s="36">
        <v>6.0303069999999996</v>
      </c>
      <c r="E54" s="35">
        <v>8</v>
      </c>
      <c r="F54" s="36">
        <v>9.2676490000000005</v>
      </c>
      <c r="G54" s="35">
        <v>27</v>
      </c>
      <c r="H54" s="36">
        <v>7.8871673300000005</v>
      </c>
      <c r="I54" s="36">
        <f>D54+F54+H54</f>
        <v>23.18512333</v>
      </c>
      <c r="J54" s="36">
        <v>55.807293450000003</v>
      </c>
      <c r="K54" s="106">
        <f>I54/J54*100</f>
        <v>41.544970015025875</v>
      </c>
    </row>
    <row r="55" spans="1:11" s="37" customFormat="1">
      <c r="A55" s="47">
        <v>23</v>
      </c>
      <c r="B55" s="48" t="s">
        <v>209</v>
      </c>
      <c r="C55" s="35">
        <v>0</v>
      </c>
      <c r="D55" s="36">
        <v>0</v>
      </c>
      <c r="E55" s="35">
        <v>4</v>
      </c>
      <c r="F55" s="36">
        <v>21.770399999999999</v>
      </c>
      <c r="G55" s="35">
        <v>0</v>
      </c>
      <c r="H55" s="36">
        <v>0</v>
      </c>
      <c r="I55" s="36">
        <f>D55+F55+H55</f>
        <v>21.770399999999999</v>
      </c>
      <c r="J55" s="36"/>
      <c r="K55" s="106"/>
    </row>
    <row r="56" spans="1:11" s="37" customFormat="1">
      <c r="A56" s="47">
        <v>24</v>
      </c>
      <c r="B56" s="48" t="s">
        <v>88</v>
      </c>
      <c r="C56" s="35">
        <v>26</v>
      </c>
      <c r="D56" s="36">
        <v>1.4035550000000001</v>
      </c>
      <c r="E56" s="35">
        <v>2</v>
      </c>
      <c r="F56" s="36">
        <v>12.744999999999999</v>
      </c>
      <c r="G56" s="35">
        <v>44</v>
      </c>
      <c r="H56" s="36">
        <v>5.2701653499999992</v>
      </c>
      <c r="I56" s="36">
        <f>D56+F56+H56</f>
        <v>19.418720350000001</v>
      </c>
      <c r="J56" s="36">
        <v>59.702831279999998</v>
      </c>
      <c r="K56" s="106">
        <f>I56/J56*100</f>
        <v>32.525627233536461</v>
      </c>
    </row>
    <row r="57" spans="1:11" s="37" customFormat="1">
      <c r="A57" s="47">
        <v>25</v>
      </c>
      <c r="B57" s="48" t="s">
        <v>114</v>
      </c>
      <c r="C57" s="35">
        <v>1</v>
      </c>
      <c r="D57" s="36">
        <v>4.8621999999999999E-2</v>
      </c>
      <c r="E57" s="35">
        <v>1</v>
      </c>
      <c r="F57" s="36">
        <v>16.502124999999999</v>
      </c>
      <c r="G57" s="35">
        <v>3</v>
      </c>
      <c r="H57" s="36">
        <v>0.28552100000000002</v>
      </c>
      <c r="I57" s="36">
        <f>D57+F57+H57</f>
        <v>16.836268</v>
      </c>
      <c r="J57" s="36">
        <v>-8.4277421875000008E-2</v>
      </c>
      <c r="K57" s="106">
        <f>I57/J57*100</f>
        <v>-19977.198667718501</v>
      </c>
    </row>
    <row r="58" spans="1:11" s="37" customFormat="1">
      <c r="A58" s="47">
        <v>26</v>
      </c>
      <c r="B58" s="48" t="s">
        <v>84</v>
      </c>
      <c r="C58" s="35">
        <v>11</v>
      </c>
      <c r="D58" s="36">
        <v>1.255585</v>
      </c>
      <c r="E58" s="35">
        <v>7</v>
      </c>
      <c r="F58" s="36">
        <v>12.9670065</v>
      </c>
      <c r="G58" s="35">
        <v>8</v>
      </c>
      <c r="H58" s="36">
        <v>0.22505016</v>
      </c>
      <c r="I58" s="36">
        <f>D58+F58+H58</f>
        <v>14.44764166</v>
      </c>
      <c r="J58" s="36">
        <v>196.79485296000001</v>
      </c>
      <c r="K58" s="106">
        <f>I58/J58*100</f>
        <v>7.3414733376876411</v>
      </c>
    </row>
    <row r="59" spans="1:11" s="37" customFormat="1">
      <c r="A59" s="47">
        <v>27</v>
      </c>
      <c r="B59" s="48" t="s">
        <v>115</v>
      </c>
      <c r="C59" s="35">
        <v>5</v>
      </c>
      <c r="D59" s="36">
        <v>0.1</v>
      </c>
      <c r="E59" s="35">
        <v>2</v>
      </c>
      <c r="F59" s="36">
        <v>11</v>
      </c>
      <c r="G59" s="35">
        <v>6</v>
      </c>
      <c r="H59" s="36">
        <v>0.63090656999999994</v>
      </c>
      <c r="I59" s="36">
        <f>D59+F59+H59</f>
        <v>11.73090657</v>
      </c>
      <c r="J59" s="36">
        <v>4.73229086</v>
      </c>
      <c r="K59" s="106">
        <f>I59/J59*100</f>
        <v>247.89064994200291</v>
      </c>
    </row>
    <row r="60" spans="1:11" s="37" customFormat="1">
      <c r="A60" s="47">
        <v>28</v>
      </c>
      <c r="B60" s="48" t="s">
        <v>99</v>
      </c>
      <c r="C60" s="35">
        <v>2</v>
      </c>
      <c r="D60" s="36">
        <v>1.6E-2</v>
      </c>
      <c r="E60" s="35">
        <v>0</v>
      </c>
      <c r="F60" s="36">
        <v>0</v>
      </c>
      <c r="G60" s="35">
        <v>38</v>
      </c>
      <c r="H60" s="36">
        <v>11.270907060000001</v>
      </c>
      <c r="I60" s="36">
        <f>D60+F60+H60</f>
        <v>11.286907060000001</v>
      </c>
      <c r="J60" s="36">
        <v>9.6108617499999998</v>
      </c>
      <c r="K60" s="106">
        <f>I60/J60*100</f>
        <v>117.43907418083504</v>
      </c>
    </row>
    <row r="61" spans="1:11" s="37" customFormat="1">
      <c r="A61" s="47">
        <v>29</v>
      </c>
      <c r="B61" s="48" t="s">
        <v>95</v>
      </c>
      <c r="C61" s="35">
        <v>4</v>
      </c>
      <c r="D61" s="36">
        <v>6.9558999999999996E-2</v>
      </c>
      <c r="E61" s="35">
        <v>2</v>
      </c>
      <c r="F61" s="36">
        <v>4.6836140000000004</v>
      </c>
      <c r="G61" s="35">
        <v>43</v>
      </c>
      <c r="H61" s="36">
        <v>4.25086662</v>
      </c>
      <c r="I61" s="36">
        <f>D61+F61+H61</f>
        <v>9.0040396200000004</v>
      </c>
      <c r="J61" s="36">
        <v>11.017015690000001</v>
      </c>
      <c r="K61" s="106">
        <f>I61/J61*100</f>
        <v>81.728481408743463</v>
      </c>
    </row>
    <row r="62" spans="1:11" s="37" customFormat="1">
      <c r="A62" s="47">
        <v>30</v>
      </c>
      <c r="B62" s="48" t="s">
        <v>230</v>
      </c>
      <c r="C62" s="35">
        <v>1</v>
      </c>
      <c r="D62" s="36">
        <v>2.5000000000000001E-2</v>
      </c>
      <c r="E62" s="35">
        <v>0</v>
      </c>
      <c r="F62" s="36">
        <v>0</v>
      </c>
      <c r="G62" s="35">
        <v>1</v>
      </c>
      <c r="H62" s="36">
        <v>8.7474934300000005</v>
      </c>
      <c r="I62" s="36">
        <f>D62+F62+H62</f>
        <v>8.7724934300000008</v>
      </c>
      <c r="J62" s="36">
        <v>3.5</v>
      </c>
      <c r="K62" s="106">
        <f>I62/J62*100</f>
        <v>250.64266942857145</v>
      </c>
    </row>
    <row r="63" spans="1:11" s="37" customFormat="1">
      <c r="A63" s="47">
        <v>31</v>
      </c>
      <c r="B63" s="48" t="s">
        <v>100</v>
      </c>
      <c r="C63" s="35">
        <v>4</v>
      </c>
      <c r="D63" s="36">
        <v>0.34654738000000002</v>
      </c>
      <c r="E63" s="35">
        <v>1</v>
      </c>
      <c r="F63" s="36">
        <v>5.3</v>
      </c>
      <c r="G63" s="35">
        <v>1</v>
      </c>
      <c r="H63" s="36">
        <v>0.24154800000000001</v>
      </c>
      <c r="I63" s="36">
        <f>D63+F63+H63</f>
        <v>5.8880953799999993</v>
      </c>
      <c r="J63" s="36">
        <v>167.122072</v>
      </c>
      <c r="K63" s="106">
        <f>I63/J63*100</f>
        <v>3.5232302409462699</v>
      </c>
    </row>
    <row r="64" spans="1:11" s="37" customFormat="1">
      <c r="A64" s="47">
        <v>32</v>
      </c>
      <c r="B64" s="48" t="s">
        <v>93</v>
      </c>
      <c r="C64" s="35">
        <v>1</v>
      </c>
      <c r="D64" s="36">
        <v>0.04</v>
      </c>
      <c r="E64" s="35">
        <v>0</v>
      </c>
      <c r="F64" s="36">
        <v>0</v>
      </c>
      <c r="G64" s="35">
        <v>22</v>
      </c>
      <c r="H64" s="36">
        <v>5.7007717500000004</v>
      </c>
      <c r="I64" s="36">
        <f>D64+F64+H64</f>
        <v>5.7407717500000004</v>
      </c>
      <c r="J64" s="36">
        <v>4.3431310000000005</v>
      </c>
      <c r="K64" s="106">
        <f>I64/J64*100</f>
        <v>132.18048799356961</v>
      </c>
    </row>
    <row r="65" spans="1:11" s="37" customFormat="1">
      <c r="A65" s="47">
        <v>33</v>
      </c>
      <c r="B65" s="48" t="s">
        <v>85</v>
      </c>
      <c r="C65" s="35">
        <v>1</v>
      </c>
      <c r="D65" s="36">
        <v>0.4</v>
      </c>
      <c r="E65" s="35">
        <v>2</v>
      </c>
      <c r="F65" s="36">
        <v>1.208553</v>
      </c>
      <c r="G65" s="35">
        <v>2</v>
      </c>
      <c r="H65" s="36">
        <v>3.44513932</v>
      </c>
      <c r="I65" s="36">
        <f>D65+F65+H65</f>
        <v>5.0536923199999997</v>
      </c>
      <c r="J65" s="36">
        <v>2.4044439999999998</v>
      </c>
      <c r="K65" s="106">
        <f>I65/J65*100</f>
        <v>210.18132757510676</v>
      </c>
    </row>
    <row r="66" spans="1:11" s="37" customFormat="1">
      <c r="A66" s="47">
        <v>34</v>
      </c>
      <c r="B66" s="48" t="s">
        <v>317</v>
      </c>
      <c r="C66" s="35">
        <v>1</v>
      </c>
      <c r="D66" s="36">
        <v>5</v>
      </c>
      <c r="E66" s="35">
        <v>0</v>
      </c>
      <c r="F66" s="36">
        <v>0</v>
      </c>
      <c r="G66" s="35">
        <v>0</v>
      </c>
      <c r="H66" s="101">
        <v>0</v>
      </c>
      <c r="I66" s="101">
        <f>D66+F66+H66</f>
        <v>5</v>
      </c>
      <c r="J66" s="36"/>
      <c r="K66" s="106"/>
    </row>
    <row r="67" spans="1:11" s="37" customFormat="1">
      <c r="A67" s="47">
        <v>35</v>
      </c>
      <c r="B67" s="48" t="s">
        <v>121</v>
      </c>
      <c r="C67" s="35">
        <v>0</v>
      </c>
      <c r="D67" s="36">
        <v>0</v>
      </c>
      <c r="E67" s="35">
        <v>0</v>
      </c>
      <c r="F67" s="36">
        <v>0</v>
      </c>
      <c r="G67" s="35">
        <v>1</v>
      </c>
      <c r="H67" s="36">
        <v>4.148428</v>
      </c>
      <c r="I67" s="36">
        <f>D67+F67+H67</f>
        <v>4.148428</v>
      </c>
      <c r="J67" s="36">
        <v>0.12698000000000001</v>
      </c>
      <c r="K67" s="106">
        <f>I67/J67*100</f>
        <v>3266.993227279886</v>
      </c>
    </row>
    <row r="68" spans="1:11" s="37" customFormat="1">
      <c r="A68" s="47">
        <v>36</v>
      </c>
      <c r="B68" s="48" t="s">
        <v>86</v>
      </c>
      <c r="C68" s="35">
        <v>1</v>
      </c>
      <c r="D68" s="36">
        <v>0.124844</v>
      </c>
      <c r="E68" s="35">
        <v>1</v>
      </c>
      <c r="F68" s="36">
        <v>3.5</v>
      </c>
      <c r="G68" s="35">
        <v>1</v>
      </c>
      <c r="H68" s="36">
        <v>0.48</v>
      </c>
      <c r="I68" s="36">
        <f>D68+F68+H68</f>
        <v>4.1048439999999999</v>
      </c>
      <c r="J68" s="36"/>
      <c r="K68" s="106"/>
    </row>
    <row r="69" spans="1:11" s="37" customFormat="1">
      <c r="A69" s="47">
        <v>37</v>
      </c>
      <c r="B69" s="48" t="s">
        <v>98</v>
      </c>
      <c r="C69" s="35">
        <v>4</v>
      </c>
      <c r="D69" s="36">
        <v>3.1752919999999998</v>
      </c>
      <c r="E69" s="35">
        <v>0</v>
      </c>
      <c r="F69" s="36">
        <v>0</v>
      </c>
      <c r="G69" s="35">
        <v>5</v>
      </c>
      <c r="H69" s="36">
        <v>0.52650200000000003</v>
      </c>
      <c r="I69" s="36">
        <f>D69+F69+H69</f>
        <v>3.7017939999999996</v>
      </c>
      <c r="J69" s="36">
        <v>3.3068770000000001</v>
      </c>
      <c r="K69" s="106">
        <f>I69/J69*100</f>
        <v>111.9422947995949</v>
      </c>
    </row>
    <row r="70" spans="1:11" s="37" customFormat="1">
      <c r="A70" s="47">
        <v>38</v>
      </c>
      <c r="B70" s="48" t="s">
        <v>94</v>
      </c>
      <c r="C70" s="35">
        <v>2</v>
      </c>
      <c r="D70" s="36">
        <v>0.33449099999999998</v>
      </c>
      <c r="E70" s="35">
        <v>1</v>
      </c>
      <c r="F70" s="36">
        <v>0.9</v>
      </c>
      <c r="G70" s="35">
        <v>11</v>
      </c>
      <c r="H70" s="36">
        <v>1.899616</v>
      </c>
      <c r="I70" s="36">
        <f>D70+F70+H70</f>
        <v>3.1341070000000002</v>
      </c>
      <c r="J70" s="36">
        <v>3.6746185200000001</v>
      </c>
      <c r="K70" s="106">
        <f>I70/J70*100</f>
        <v>85.290676649613147</v>
      </c>
    </row>
    <row r="71" spans="1:11" s="37" customFormat="1">
      <c r="A71" s="47">
        <v>39</v>
      </c>
      <c r="B71" s="48" t="s">
        <v>139</v>
      </c>
      <c r="C71" s="35">
        <v>1</v>
      </c>
      <c r="D71" s="36">
        <v>3</v>
      </c>
      <c r="E71" s="35">
        <v>0</v>
      </c>
      <c r="F71" s="36">
        <v>0</v>
      </c>
      <c r="G71" s="35">
        <v>0</v>
      </c>
      <c r="H71" s="36">
        <v>0</v>
      </c>
      <c r="I71" s="36">
        <f>D71+F71+H71</f>
        <v>3</v>
      </c>
      <c r="J71" s="36">
        <v>0.2</v>
      </c>
      <c r="K71" s="106">
        <f>I71/J71*100</f>
        <v>1500</v>
      </c>
    </row>
    <row r="72" spans="1:11" s="37" customFormat="1">
      <c r="A72" s="47">
        <v>40</v>
      </c>
      <c r="B72" s="48" t="s">
        <v>210</v>
      </c>
      <c r="C72" s="35">
        <v>1</v>
      </c>
      <c r="D72" s="36">
        <v>1.5</v>
      </c>
      <c r="E72" s="35">
        <v>0</v>
      </c>
      <c r="F72" s="36">
        <v>0</v>
      </c>
      <c r="G72" s="35">
        <v>2</v>
      </c>
      <c r="H72" s="36">
        <v>1.1999850000000001</v>
      </c>
      <c r="I72" s="36">
        <f>D72+F72+H72</f>
        <v>2.6999849999999999</v>
      </c>
      <c r="J72" s="36">
        <v>0.3</v>
      </c>
      <c r="K72" s="106">
        <f>I72/J72*100</f>
        <v>899.995</v>
      </c>
    </row>
    <row r="73" spans="1:11" s="37" customFormat="1">
      <c r="A73" s="47">
        <v>41</v>
      </c>
      <c r="B73" s="48" t="s">
        <v>132</v>
      </c>
      <c r="C73" s="35">
        <v>1</v>
      </c>
      <c r="D73" s="36">
        <v>3.9E-2</v>
      </c>
      <c r="E73" s="35">
        <v>0</v>
      </c>
      <c r="F73" s="36">
        <v>0</v>
      </c>
      <c r="G73" s="35">
        <v>12</v>
      </c>
      <c r="H73" s="36">
        <v>2.4969269999999999</v>
      </c>
      <c r="I73" s="36">
        <f>D73+F73+H73</f>
        <v>2.535927</v>
      </c>
      <c r="J73" s="36">
        <v>1.5718590000000001</v>
      </c>
      <c r="K73" s="106">
        <f>I73/J73*100</f>
        <v>161.3329821567965</v>
      </c>
    </row>
    <row r="74" spans="1:11" s="37" customFormat="1">
      <c r="A74" s="47">
        <v>42</v>
      </c>
      <c r="B74" s="48" t="s">
        <v>97</v>
      </c>
      <c r="C74" s="35">
        <v>3</v>
      </c>
      <c r="D74" s="36">
        <v>2.0058929999999999</v>
      </c>
      <c r="E74" s="35">
        <v>0</v>
      </c>
      <c r="F74" s="36">
        <v>0</v>
      </c>
      <c r="G74" s="35">
        <v>8</v>
      </c>
      <c r="H74" s="36">
        <v>0.52495400000000003</v>
      </c>
      <c r="I74" s="36">
        <f>D74+F74+H74</f>
        <v>2.5308470000000001</v>
      </c>
      <c r="J74" s="36">
        <v>60.179428000000001</v>
      </c>
      <c r="K74" s="106">
        <f>I74/J74*100</f>
        <v>4.2055019200248962</v>
      </c>
    </row>
    <row r="75" spans="1:11" s="37" customFormat="1">
      <c r="A75" s="47">
        <v>43</v>
      </c>
      <c r="B75" s="48" t="s">
        <v>232</v>
      </c>
      <c r="C75" s="35">
        <v>0</v>
      </c>
      <c r="D75" s="36">
        <v>0</v>
      </c>
      <c r="E75" s="35">
        <v>1</v>
      </c>
      <c r="F75" s="36">
        <v>2.5200469999999999</v>
      </c>
      <c r="G75" s="35">
        <v>0</v>
      </c>
      <c r="H75" s="36">
        <v>0</v>
      </c>
      <c r="I75" s="36">
        <f>D75+F75+H75</f>
        <v>2.5200469999999999</v>
      </c>
      <c r="J75" s="36"/>
      <c r="K75" s="106"/>
    </row>
    <row r="76" spans="1:11" s="37" customFormat="1">
      <c r="A76" s="47">
        <v>44</v>
      </c>
      <c r="B76" s="48" t="s">
        <v>91</v>
      </c>
      <c r="C76" s="35">
        <v>4</v>
      </c>
      <c r="D76" s="36">
        <v>2.585</v>
      </c>
      <c r="E76" s="35">
        <v>1</v>
      </c>
      <c r="F76" s="36">
        <v>-0.160075</v>
      </c>
      <c r="G76" s="35">
        <v>0</v>
      </c>
      <c r="H76" s="36">
        <v>0</v>
      </c>
      <c r="I76" s="36">
        <f>D76+F76+H76</f>
        <v>2.424925</v>
      </c>
      <c r="J76" s="36">
        <v>0.74729999999999996</v>
      </c>
      <c r="K76" s="106">
        <f>I76/J76*100</f>
        <v>324.49150274320886</v>
      </c>
    </row>
    <row r="77" spans="1:11" s="37" customFormat="1">
      <c r="A77" s="47">
        <v>45</v>
      </c>
      <c r="B77" s="48" t="s">
        <v>103</v>
      </c>
      <c r="C77" s="35">
        <v>5</v>
      </c>
      <c r="D77" s="36">
        <v>40.382285000000003</v>
      </c>
      <c r="E77" s="35">
        <v>2</v>
      </c>
      <c r="F77" s="36">
        <v>-39</v>
      </c>
      <c r="G77" s="35">
        <v>4</v>
      </c>
      <c r="H77" s="36">
        <v>0.62268031999999995</v>
      </c>
      <c r="I77" s="36">
        <f>D77+F77+H77</f>
        <v>2.0049653200000028</v>
      </c>
      <c r="J77" s="36">
        <v>70.319550820000003</v>
      </c>
      <c r="K77" s="106">
        <f>I77/J77*100</f>
        <v>2.8512203172801818</v>
      </c>
    </row>
    <row r="78" spans="1:11" s="37" customFormat="1">
      <c r="A78" s="47">
        <v>46</v>
      </c>
      <c r="B78" s="48" t="s">
        <v>113</v>
      </c>
      <c r="C78" s="35">
        <v>3</v>
      </c>
      <c r="D78" s="36">
        <v>1.097173</v>
      </c>
      <c r="E78" s="35">
        <v>0</v>
      </c>
      <c r="F78" s="36">
        <v>0</v>
      </c>
      <c r="G78" s="35">
        <v>3</v>
      </c>
      <c r="H78" s="36">
        <v>0.88986047000000001</v>
      </c>
      <c r="I78" s="36">
        <f>D78+F78+H78</f>
        <v>1.9870334700000001</v>
      </c>
      <c r="J78" s="36">
        <v>1.6</v>
      </c>
      <c r="K78" s="106">
        <f>I78/J78*100</f>
        <v>124.189591875</v>
      </c>
    </row>
    <row r="79" spans="1:11" s="37" customFormat="1">
      <c r="A79" s="47">
        <v>47</v>
      </c>
      <c r="B79" s="48" t="s">
        <v>119</v>
      </c>
      <c r="C79" s="35">
        <v>0</v>
      </c>
      <c r="D79" s="36">
        <v>0</v>
      </c>
      <c r="E79" s="35">
        <v>0</v>
      </c>
      <c r="F79" s="36">
        <v>0</v>
      </c>
      <c r="G79" s="35">
        <v>2</v>
      </c>
      <c r="H79" s="36">
        <v>1.5147109999999999</v>
      </c>
      <c r="I79" s="36">
        <f>D79+F79+H79</f>
        <v>1.5147109999999999</v>
      </c>
      <c r="J79" s="36">
        <v>4.3E-3</v>
      </c>
      <c r="K79" s="106">
        <f>I79/J79*100</f>
        <v>35225.837209302321</v>
      </c>
    </row>
    <row r="80" spans="1:11" s="37" customFormat="1">
      <c r="A80" s="47">
        <v>48</v>
      </c>
      <c r="B80" s="48" t="s">
        <v>239</v>
      </c>
      <c r="C80" s="35">
        <v>0</v>
      </c>
      <c r="D80" s="36">
        <v>0</v>
      </c>
      <c r="E80" s="35">
        <v>0</v>
      </c>
      <c r="F80" s="36">
        <v>0</v>
      </c>
      <c r="G80" s="35">
        <v>2</v>
      </c>
      <c r="H80" s="36">
        <v>1.4533339999999999</v>
      </c>
      <c r="I80" s="36">
        <f>D80+F80+H80</f>
        <v>1.4533339999999999</v>
      </c>
      <c r="J80" s="36">
        <v>8.7912000000000007E-3</v>
      </c>
      <c r="K80" s="106">
        <f>I80/J80*100</f>
        <v>16531.690781690777</v>
      </c>
    </row>
    <row r="81" spans="1:11" s="37" customFormat="1">
      <c r="A81" s="47">
        <v>49</v>
      </c>
      <c r="B81" s="48" t="s">
        <v>304</v>
      </c>
      <c r="C81" s="35">
        <v>2</v>
      </c>
      <c r="D81" s="36">
        <v>1.140326</v>
      </c>
      <c r="E81" s="35">
        <v>1</v>
      </c>
      <c r="F81" s="36">
        <v>3.0000000000000001E-3</v>
      </c>
      <c r="G81" s="35">
        <v>1</v>
      </c>
      <c r="H81" s="36">
        <v>4.0713360000000004E-2</v>
      </c>
      <c r="I81" s="36">
        <f>D81+F81+H81</f>
        <v>1.1840393599999999</v>
      </c>
      <c r="J81" s="36">
        <v>9.0695999999999999E-2</v>
      </c>
      <c r="K81" s="106">
        <f>I81/J81*100</f>
        <v>1305.5033959601305</v>
      </c>
    </row>
    <row r="82" spans="1:11" s="37" customFormat="1">
      <c r="A82" s="47">
        <v>50</v>
      </c>
      <c r="B82" s="48" t="s">
        <v>127</v>
      </c>
      <c r="C82" s="35">
        <v>1</v>
      </c>
      <c r="D82" s="36">
        <v>4.0000000000000001E-3</v>
      </c>
      <c r="E82" s="35">
        <v>1</v>
      </c>
      <c r="F82" s="36">
        <v>0.25</v>
      </c>
      <c r="G82" s="35">
        <v>4</v>
      </c>
      <c r="H82" s="36">
        <v>0.83215043</v>
      </c>
      <c r="I82" s="36">
        <f>D82+F82+H82</f>
        <v>1.08615043</v>
      </c>
      <c r="J82" s="36">
        <v>0.48923282000000001</v>
      </c>
      <c r="K82" s="106">
        <f>I82/J82*100</f>
        <v>222.01094971510699</v>
      </c>
    </row>
    <row r="83" spans="1:11" s="37" customFormat="1">
      <c r="A83" s="47">
        <v>51</v>
      </c>
      <c r="B83" s="48" t="s">
        <v>90</v>
      </c>
      <c r="C83" s="35">
        <v>2</v>
      </c>
      <c r="D83" s="36">
        <v>2.615E-2</v>
      </c>
      <c r="E83" s="35">
        <v>0</v>
      </c>
      <c r="F83" s="36">
        <v>0</v>
      </c>
      <c r="G83" s="35">
        <v>1</v>
      </c>
      <c r="H83" s="36">
        <v>0.85499999999999998</v>
      </c>
      <c r="I83" s="36">
        <f>D83+F83+H83</f>
        <v>0.88114999999999999</v>
      </c>
      <c r="J83" s="36">
        <v>0.21137085999999999</v>
      </c>
      <c r="K83" s="106">
        <f>I83/J83*100</f>
        <v>416.87392481631571</v>
      </c>
    </row>
    <row r="84" spans="1:11" s="37" customFormat="1">
      <c r="A84" s="47">
        <v>52</v>
      </c>
      <c r="B84" s="48" t="s">
        <v>118</v>
      </c>
      <c r="C84" s="35">
        <v>0</v>
      </c>
      <c r="D84" s="36">
        <v>0</v>
      </c>
      <c r="E84" s="35">
        <v>0</v>
      </c>
      <c r="F84" s="36">
        <v>0</v>
      </c>
      <c r="G84" s="35">
        <v>2</v>
      </c>
      <c r="H84" s="36">
        <v>0.74957499999999999</v>
      </c>
      <c r="I84" s="36">
        <f>D84+F84+H84</f>
        <v>0.74957499999999999</v>
      </c>
      <c r="J84" s="36">
        <v>1.3680105600000001</v>
      </c>
      <c r="K84" s="106">
        <f>I84/J84*100</f>
        <v>54.793071187988488</v>
      </c>
    </row>
    <row r="85" spans="1:11" s="37" customFormat="1">
      <c r="A85" s="47">
        <v>53</v>
      </c>
      <c r="B85" s="48" t="s">
        <v>92</v>
      </c>
      <c r="C85" s="35">
        <v>0</v>
      </c>
      <c r="D85" s="36">
        <v>0</v>
      </c>
      <c r="E85" s="35">
        <v>1</v>
      </c>
      <c r="F85" s="36">
        <v>0.7</v>
      </c>
      <c r="G85" s="35">
        <v>0</v>
      </c>
      <c r="H85" s="101">
        <v>0</v>
      </c>
      <c r="I85" s="101">
        <f>D85+F85+H85</f>
        <v>0.7</v>
      </c>
      <c r="J85" s="36"/>
      <c r="K85" s="106"/>
    </row>
    <row r="86" spans="1:11" s="37" customFormat="1">
      <c r="A86" s="47">
        <v>54</v>
      </c>
      <c r="B86" s="48" t="s">
        <v>124</v>
      </c>
      <c r="C86" s="35">
        <v>1</v>
      </c>
      <c r="D86" s="36">
        <v>0.1</v>
      </c>
      <c r="E86" s="35">
        <v>0</v>
      </c>
      <c r="F86" s="36">
        <v>0</v>
      </c>
      <c r="G86" s="35">
        <v>1</v>
      </c>
      <c r="H86" s="36">
        <v>0.57509600000000005</v>
      </c>
      <c r="I86" s="36">
        <f>D86+F86+H86</f>
        <v>0.67509600000000003</v>
      </c>
      <c r="J86" s="36">
        <v>27.941177</v>
      </c>
      <c r="K86" s="106">
        <f>I86/J86*100</f>
        <v>2.4161330068522169</v>
      </c>
    </row>
    <row r="87" spans="1:11" s="37" customFormat="1">
      <c r="A87" s="47">
        <v>55</v>
      </c>
      <c r="B87" s="48" t="s">
        <v>331</v>
      </c>
      <c r="C87" s="35">
        <v>0</v>
      </c>
      <c r="D87" s="36">
        <v>0</v>
      </c>
      <c r="E87" s="35">
        <v>0</v>
      </c>
      <c r="F87" s="36">
        <v>0</v>
      </c>
      <c r="G87" s="35">
        <v>1</v>
      </c>
      <c r="H87" s="36">
        <v>0.61827624999999997</v>
      </c>
      <c r="I87" s="36">
        <f>D87+F87+H87</f>
        <v>0.61827624999999997</v>
      </c>
      <c r="J87" s="36"/>
      <c r="K87" s="106"/>
    </row>
    <row r="88" spans="1:11" s="37" customFormat="1">
      <c r="A88" s="47">
        <v>56</v>
      </c>
      <c r="B88" s="48" t="s">
        <v>212</v>
      </c>
      <c r="C88" s="35">
        <v>3</v>
      </c>
      <c r="D88" s="36">
        <v>0.55200000000000005</v>
      </c>
      <c r="E88" s="35">
        <v>0</v>
      </c>
      <c r="F88" s="36">
        <v>0</v>
      </c>
      <c r="G88" s="35">
        <v>1</v>
      </c>
      <c r="H88" s="36">
        <v>5.5986000000000001E-2</v>
      </c>
      <c r="I88" s="36">
        <f>D88+F88+H88</f>
        <v>0.60798600000000003</v>
      </c>
      <c r="J88" s="36">
        <v>1.020883</v>
      </c>
      <c r="K88" s="106">
        <f>I88/J88*100</f>
        <v>59.554914715986065</v>
      </c>
    </row>
    <row r="89" spans="1:11" s="37" customFormat="1">
      <c r="A89" s="47">
        <v>57</v>
      </c>
      <c r="B89" s="48" t="s">
        <v>229</v>
      </c>
      <c r="C89" s="35">
        <v>0</v>
      </c>
      <c r="D89" s="36">
        <v>0</v>
      </c>
      <c r="E89" s="35">
        <v>0</v>
      </c>
      <c r="F89" s="36">
        <v>0</v>
      </c>
      <c r="G89" s="35">
        <v>4</v>
      </c>
      <c r="H89" s="36">
        <v>0.58586765000000007</v>
      </c>
      <c r="I89" s="36">
        <f>D89+F89+H89</f>
        <v>0.58586765000000007</v>
      </c>
      <c r="J89" s="36">
        <v>0.25366</v>
      </c>
      <c r="K89" s="106">
        <f>I89/J89*100</f>
        <v>230.9657218323741</v>
      </c>
    </row>
    <row r="90" spans="1:11" s="37" customFormat="1">
      <c r="A90" s="47">
        <v>58</v>
      </c>
      <c r="B90" s="48" t="s">
        <v>87</v>
      </c>
      <c r="C90" s="35">
        <v>1</v>
      </c>
      <c r="D90" s="36">
        <v>0.5</v>
      </c>
      <c r="E90" s="35">
        <v>0</v>
      </c>
      <c r="F90" s="36">
        <v>0</v>
      </c>
      <c r="G90" s="35">
        <v>0</v>
      </c>
      <c r="H90" s="36">
        <v>0</v>
      </c>
      <c r="I90" s="36">
        <f>D90+F90+H90</f>
        <v>0.5</v>
      </c>
      <c r="J90" s="36">
        <v>15</v>
      </c>
      <c r="K90" s="106">
        <f>I90/J90*100</f>
        <v>3.3333333333333335</v>
      </c>
    </row>
    <row r="91" spans="1:11" s="37" customFormat="1">
      <c r="A91" s="47">
        <v>59</v>
      </c>
      <c r="B91" s="48" t="s">
        <v>253</v>
      </c>
      <c r="C91" s="35">
        <v>0</v>
      </c>
      <c r="D91" s="36">
        <v>0</v>
      </c>
      <c r="E91" s="35">
        <v>0</v>
      </c>
      <c r="F91" s="36">
        <v>0</v>
      </c>
      <c r="G91" s="35">
        <v>3</v>
      </c>
      <c r="H91" s="36">
        <v>0.44769943000000001</v>
      </c>
      <c r="I91" s="36">
        <f>D91+F91+H91</f>
        <v>0.44769943000000001</v>
      </c>
      <c r="J91" s="36">
        <v>0.20063500000000001</v>
      </c>
      <c r="K91" s="106">
        <f>I91/J91*100</f>
        <v>223.1412415580532</v>
      </c>
    </row>
    <row r="92" spans="1:11" s="37" customFormat="1">
      <c r="A92" s="47">
        <v>60</v>
      </c>
      <c r="B92" s="48" t="s">
        <v>141</v>
      </c>
      <c r="C92" s="35">
        <v>1</v>
      </c>
      <c r="D92" s="36">
        <v>2.4782999999999999E-2</v>
      </c>
      <c r="E92" s="35">
        <v>0</v>
      </c>
      <c r="F92" s="36">
        <v>0</v>
      </c>
      <c r="G92" s="35">
        <v>1</v>
      </c>
      <c r="H92" s="36">
        <v>0.38701622999999996</v>
      </c>
      <c r="I92" s="36">
        <f>D92+F92+H92</f>
        <v>0.41179922999999996</v>
      </c>
      <c r="J92" s="36">
        <v>0.55457900000000004</v>
      </c>
      <c r="K92" s="106">
        <f>I92/J92*100</f>
        <v>74.254385759287672</v>
      </c>
    </row>
    <row r="93" spans="1:11" s="37" customFormat="1">
      <c r="A93" s="47">
        <v>61</v>
      </c>
      <c r="B93" s="48" t="s">
        <v>316</v>
      </c>
      <c r="C93" s="35">
        <v>0</v>
      </c>
      <c r="D93" s="36">
        <v>0</v>
      </c>
      <c r="E93" s="35">
        <v>0</v>
      </c>
      <c r="F93" s="36">
        <v>0</v>
      </c>
      <c r="G93" s="35">
        <v>1</v>
      </c>
      <c r="H93" s="36">
        <v>0.40699999999999997</v>
      </c>
      <c r="I93" s="36">
        <f>D93+F93+H93</f>
        <v>0.40699999999999997</v>
      </c>
      <c r="J93" s="36">
        <v>0.12679599999999999</v>
      </c>
      <c r="K93" s="106">
        <f>I93/J93*100</f>
        <v>320.98804378687021</v>
      </c>
    </row>
    <row r="94" spans="1:11" s="37" customFormat="1">
      <c r="A94" s="47">
        <v>62</v>
      </c>
      <c r="B94" s="48" t="s">
        <v>240</v>
      </c>
      <c r="C94" s="35">
        <v>1</v>
      </c>
      <c r="D94" s="36">
        <v>0.12124151</v>
      </c>
      <c r="E94" s="35">
        <v>1</v>
      </c>
      <c r="F94" s="36">
        <v>1.8790000000000001E-2</v>
      </c>
      <c r="G94" s="35">
        <v>1</v>
      </c>
      <c r="H94" s="36">
        <v>0.25</v>
      </c>
      <c r="I94" s="36">
        <f>D94+F94+H94</f>
        <v>0.39003151000000003</v>
      </c>
      <c r="J94" s="36">
        <v>5.91E-2</v>
      </c>
      <c r="K94" s="106">
        <f>I94/J94*100</f>
        <v>659.95179357021993</v>
      </c>
    </row>
    <row r="95" spans="1:11" s="37" customFormat="1">
      <c r="A95" s="47">
        <v>63</v>
      </c>
      <c r="B95" s="48" t="s">
        <v>105</v>
      </c>
      <c r="C95" s="35">
        <v>2</v>
      </c>
      <c r="D95" s="36">
        <v>0.27</v>
      </c>
      <c r="E95" s="35">
        <v>4</v>
      </c>
      <c r="F95" s="36">
        <v>4.6695562500000003E-2</v>
      </c>
      <c r="G95" s="35">
        <v>1</v>
      </c>
      <c r="H95" s="36">
        <v>6.8955000000000002E-2</v>
      </c>
      <c r="I95" s="36">
        <f>D95+F95+H95</f>
        <v>0.38565056250000002</v>
      </c>
      <c r="J95" s="36">
        <v>0.63102203000000001</v>
      </c>
      <c r="K95" s="106">
        <f>I95/J95*100</f>
        <v>61.115229606167631</v>
      </c>
    </row>
    <row r="96" spans="1:11" s="37" customFormat="1">
      <c r="A96" s="47">
        <v>64</v>
      </c>
      <c r="B96" s="48" t="s">
        <v>252</v>
      </c>
      <c r="C96" s="35">
        <v>0</v>
      </c>
      <c r="D96" s="36">
        <v>0</v>
      </c>
      <c r="E96" s="35">
        <v>0</v>
      </c>
      <c r="F96" s="36">
        <v>0</v>
      </c>
      <c r="G96" s="35">
        <v>2</v>
      </c>
      <c r="H96" s="36">
        <v>0.369363</v>
      </c>
      <c r="I96" s="36">
        <f>D96+F96+H96</f>
        <v>0.369363</v>
      </c>
      <c r="J96" s="36"/>
      <c r="K96" s="106"/>
    </row>
    <row r="97" spans="1:11" s="37" customFormat="1">
      <c r="A97" s="47">
        <v>65</v>
      </c>
      <c r="B97" s="48" t="s">
        <v>258</v>
      </c>
      <c r="C97" s="35">
        <v>0</v>
      </c>
      <c r="D97" s="36">
        <v>0</v>
      </c>
      <c r="E97" s="35">
        <v>0</v>
      </c>
      <c r="F97" s="36">
        <v>0</v>
      </c>
      <c r="G97" s="35">
        <v>4</v>
      </c>
      <c r="H97" s="36">
        <v>0.35232200000000002</v>
      </c>
      <c r="I97" s="36">
        <f>D97+F97+H97</f>
        <v>0.35232200000000002</v>
      </c>
      <c r="J97" s="36"/>
      <c r="K97" s="106"/>
    </row>
    <row r="98" spans="1:11" s="37" customFormat="1">
      <c r="A98" s="47">
        <v>66</v>
      </c>
      <c r="B98" s="48" t="s">
        <v>112</v>
      </c>
      <c r="C98" s="35">
        <v>4</v>
      </c>
      <c r="D98" s="36">
        <v>0.29296499999999998</v>
      </c>
      <c r="E98" s="35">
        <v>0</v>
      </c>
      <c r="F98" s="36">
        <v>0</v>
      </c>
      <c r="G98" s="35">
        <v>3</v>
      </c>
      <c r="H98" s="36">
        <v>3.4043999999999998E-2</v>
      </c>
      <c r="I98" s="36">
        <f>D98+F98+H98</f>
        <v>0.32700899999999999</v>
      </c>
      <c r="J98" s="36">
        <v>1.1591309999999999</v>
      </c>
      <c r="K98" s="106">
        <f>I98/J98*100</f>
        <v>28.211565388208925</v>
      </c>
    </row>
    <row r="99" spans="1:11" s="37" customFormat="1">
      <c r="A99" s="47">
        <v>67</v>
      </c>
      <c r="B99" s="48" t="s">
        <v>102</v>
      </c>
      <c r="C99" s="35">
        <v>1</v>
      </c>
      <c r="D99" s="36">
        <v>0.3</v>
      </c>
      <c r="E99" s="35">
        <v>0</v>
      </c>
      <c r="F99" s="36">
        <v>0</v>
      </c>
      <c r="G99" s="35">
        <v>0</v>
      </c>
      <c r="H99" s="36">
        <v>0</v>
      </c>
      <c r="I99" s="36">
        <f>D99+F99+H99</f>
        <v>0.3</v>
      </c>
      <c r="J99" s="36">
        <v>-1.6</v>
      </c>
      <c r="K99" s="106">
        <f>I99/J99*100</f>
        <v>-18.749999999999996</v>
      </c>
    </row>
    <row r="100" spans="1:11" s="37" customFormat="1">
      <c r="A100" s="47">
        <v>68</v>
      </c>
      <c r="B100" s="48" t="s">
        <v>108</v>
      </c>
      <c r="C100" s="35">
        <v>1</v>
      </c>
      <c r="D100" s="36">
        <v>5.0000000000000001E-3</v>
      </c>
      <c r="E100" s="35">
        <v>1</v>
      </c>
      <c r="F100" s="36">
        <v>1.2E-2</v>
      </c>
      <c r="G100" s="35">
        <v>2</v>
      </c>
      <c r="H100" s="36">
        <v>0.25433801</v>
      </c>
      <c r="I100" s="36">
        <f>D100+F100+H100</f>
        <v>0.27133801000000002</v>
      </c>
      <c r="J100" s="36">
        <v>1.8160775999999998</v>
      </c>
      <c r="K100" s="106">
        <f>I100/J100*100</f>
        <v>14.940881931476941</v>
      </c>
    </row>
    <row r="101" spans="1:11" s="37" customFormat="1">
      <c r="A101" s="47">
        <v>69</v>
      </c>
      <c r="B101" s="48" t="s">
        <v>120</v>
      </c>
      <c r="C101" s="35">
        <v>3</v>
      </c>
      <c r="D101" s="36">
        <v>0.102343</v>
      </c>
      <c r="E101" s="35">
        <v>0</v>
      </c>
      <c r="F101" s="36">
        <v>0</v>
      </c>
      <c r="G101" s="35">
        <v>4</v>
      </c>
      <c r="H101" s="36">
        <v>0.16384597000000001</v>
      </c>
      <c r="I101" s="36">
        <f>D101+F101+H101</f>
        <v>0.26618897000000002</v>
      </c>
      <c r="J101" s="36">
        <v>0.118557</v>
      </c>
      <c r="K101" s="106">
        <f>I101/J101*100</f>
        <v>224.52404328719518</v>
      </c>
    </row>
    <row r="102" spans="1:11" s="37" customFormat="1">
      <c r="A102" s="47">
        <v>70</v>
      </c>
      <c r="B102" s="48" t="s">
        <v>330</v>
      </c>
      <c r="C102" s="35">
        <v>0</v>
      </c>
      <c r="D102" s="36">
        <v>0</v>
      </c>
      <c r="E102" s="35">
        <v>0</v>
      </c>
      <c r="F102" s="36">
        <v>0</v>
      </c>
      <c r="G102" s="35">
        <v>1</v>
      </c>
      <c r="H102" s="36">
        <v>0.23571</v>
      </c>
      <c r="I102" s="36">
        <f>D102+F102+H102</f>
        <v>0.23571</v>
      </c>
      <c r="J102" s="36"/>
      <c r="K102" s="106"/>
    </row>
    <row r="103" spans="1:11" s="37" customFormat="1">
      <c r="A103" s="47">
        <v>71</v>
      </c>
      <c r="B103" s="48" t="s">
        <v>211</v>
      </c>
      <c r="C103" s="35">
        <v>0</v>
      </c>
      <c r="D103" s="36">
        <v>0</v>
      </c>
      <c r="E103" s="35">
        <v>0</v>
      </c>
      <c r="F103" s="36">
        <v>0</v>
      </c>
      <c r="G103" s="35">
        <v>1</v>
      </c>
      <c r="H103" s="36">
        <v>0.202184</v>
      </c>
      <c r="I103" s="36">
        <f>D103+F103+H103</f>
        <v>0.202184</v>
      </c>
      <c r="J103" s="36"/>
      <c r="K103" s="106"/>
    </row>
    <row r="104" spans="1:11" s="37" customFormat="1">
      <c r="A104" s="47">
        <v>72</v>
      </c>
      <c r="B104" s="48" t="s">
        <v>117</v>
      </c>
      <c r="C104" s="35">
        <v>1</v>
      </c>
      <c r="D104" s="36">
        <v>4.4999999999999998E-2</v>
      </c>
      <c r="E104" s="35">
        <v>0</v>
      </c>
      <c r="F104" s="36">
        <v>0</v>
      </c>
      <c r="G104" s="35">
        <v>2</v>
      </c>
      <c r="H104" s="36">
        <v>0.122961</v>
      </c>
      <c r="I104" s="36">
        <f>D104+F104+H104</f>
        <v>0.167961</v>
      </c>
      <c r="J104" s="36">
        <v>209.59194200000002</v>
      </c>
      <c r="K104" s="106">
        <f>I104/J104*100</f>
        <v>8.0137145730535764E-2</v>
      </c>
    </row>
    <row r="105" spans="1:11" s="37" customFormat="1">
      <c r="A105" s="47">
        <v>73</v>
      </c>
      <c r="B105" s="48" t="s">
        <v>106</v>
      </c>
      <c r="C105" s="35">
        <v>0</v>
      </c>
      <c r="D105" s="36">
        <v>0</v>
      </c>
      <c r="E105" s="35">
        <v>0</v>
      </c>
      <c r="F105" s="36">
        <v>0</v>
      </c>
      <c r="G105" s="35">
        <v>1</v>
      </c>
      <c r="H105" s="36">
        <v>0.13618153</v>
      </c>
      <c r="I105" s="36">
        <f>D105+F105+H105</f>
        <v>0.13618153</v>
      </c>
      <c r="J105" s="36">
        <v>0.32906000000000002</v>
      </c>
      <c r="K105" s="106">
        <f>I105/J105*100</f>
        <v>41.385014890901353</v>
      </c>
    </row>
    <row r="106" spans="1:11" s="37" customFormat="1">
      <c r="A106" s="47">
        <v>74</v>
      </c>
      <c r="B106" s="48" t="s">
        <v>96</v>
      </c>
      <c r="C106" s="35">
        <v>0</v>
      </c>
      <c r="D106" s="36">
        <v>0</v>
      </c>
      <c r="E106" s="35">
        <v>1</v>
      </c>
      <c r="F106" s="36">
        <v>0.12180199999999999</v>
      </c>
      <c r="G106" s="35">
        <v>1</v>
      </c>
      <c r="H106" s="36">
        <v>2.3570000000000002E-3</v>
      </c>
      <c r="I106" s="36">
        <f>D106+F106+H106</f>
        <v>0.12415899999999999</v>
      </c>
      <c r="J106" s="36">
        <v>0.72774151875000004</v>
      </c>
      <c r="K106" s="106">
        <f>I106/J106*100</f>
        <v>17.060865266181434</v>
      </c>
    </row>
    <row r="107" spans="1:11" s="37" customFormat="1">
      <c r="A107" s="47">
        <v>75</v>
      </c>
      <c r="B107" s="48" t="s">
        <v>275</v>
      </c>
      <c r="C107" s="35">
        <v>0</v>
      </c>
      <c r="D107" s="36">
        <v>0</v>
      </c>
      <c r="E107" s="35">
        <v>0</v>
      </c>
      <c r="F107" s="36">
        <v>0</v>
      </c>
      <c r="G107" s="35">
        <v>1</v>
      </c>
      <c r="H107" s="36">
        <v>0.122699</v>
      </c>
      <c r="I107" s="36">
        <f>D107+F107+H107</f>
        <v>0.122699</v>
      </c>
      <c r="J107" s="36">
        <v>0.168492</v>
      </c>
      <c r="K107" s="106">
        <f>I107/J107*100</f>
        <v>72.821855043562906</v>
      </c>
    </row>
    <row r="108" spans="1:11" s="37" customFormat="1">
      <c r="A108" s="47">
        <v>76</v>
      </c>
      <c r="B108" s="48" t="s">
        <v>137</v>
      </c>
      <c r="C108" s="35">
        <v>1</v>
      </c>
      <c r="D108" s="36">
        <v>0.1</v>
      </c>
      <c r="E108" s="35">
        <v>0</v>
      </c>
      <c r="F108" s="36">
        <v>0</v>
      </c>
      <c r="G108" s="35">
        <v>0</v>
      </c>
      <c r="H108" s="101">
        <v>0</v>
      </c>
      <c r="I108" s="206">
        <f>D108+F108+H108</f>
        <v>0.1</v>
      </c>
      <c r="J108" s="36">
        <v>1.2803999999999999E-2</v>
      </c>
      <c r="K108" s="106">
        <f>I108/J108*100</f>
        <v>781.00593564511098</v>
      </c>
    </row>
    <row r="109" spans="1:11" s="37" customFormat="1">
      <c r="A109" s="47">
        <v>77</v>
      </c>
      <c r="B109" s="48" t="s">
        <v>315</v>
      </c>
      <c r="C109" s="35">
        <v>0</v>
      </c>
      <c r="D109" s="36">
        <v>0</v>
      </c>
      <c r="E109" s="35">
        <v>0</v>
      </c>
      <c r="F109" s="36">
        <v>0</v>
      </c>
      <c r="G109" s="35">
        <v>1</v>
      </c>
      <c r="H109" s="36">
        <v>9.8137000000000002E-2</v>
      </c>
      <c r="I109" s="36">
        <f>D109+F109+H109</f>
        <v>9.8137000000000002E-2</v>
      </c>
      <c r="J109" s="36"/>
      <c r="K109" s="106"/>
    </row>
    <row r="110" spans="1:11" s="37" customFormat="1">
      <c r="A110" s="47">
        <v>78</v>
      </c>
      <c r="B110" s="48" t="s">
        <v>225</v>
      </c>
      <c r="C110" s="35">
        <v>0</v>
      </c>
      <c r="D110" s="36">
        <v>0</v>
      </c>
      <c r="E110" s="35">
        <v>0</v>
      </c>
      <c r="F110" s="36">
        <v>0</v>
      </c>
      <c r="G110" s="35">
        <v>1</v>
      </c>
      <c r="H110" s="36">
        <v>8.3500000000000005E-2</v>
      </c>
      <c r="I110" s="36">
        <f>D110+F110+H110</f>
        <v>8.3500000000000005E-2</v>
      </c>
      <c r="J110" s="36"/>
      <c r="K110" s="106"/>
    </row>
    <row r="111" spans="1:11" s="37" customFormat="1">
      <c r="A111" s="47">
        <v>79</v>
      </c>
      <c r="B111" s="48" t="s">
        <v>247</v>
      </c>
      <c r="C111" s="35">
        <v>0</v>
      </c>
      <c r="D111" s="36">
        <v>0</v>
      </c>
      <c r="E111" s="35">
        <v>0</v>
      </c>
      <c r="F111" s="36">
        <v>0</v>
      </c>
      <c r="G111" s="35">
        <v>2</v>
      </c>
      <c r="H111" s="36">
        <v>6.8333000000000005E-2</v>
      </c>
      <c r="I111" s="36">
        <f>D111+F111+H111</f>
        <v>6.8333000000000005E-2</v>
      </c>
      <c r="J111" s="36">
        <v>0.35867700000000002</v>
      </c>
      <c r="K111" s="106">
        <f>I111/J111*100</f>
        <v>19.051402794157418</v>
      </c>
    </row>
    <row r="112" spans="1:11" s="37" customFormat="1">
      <c r="A112" s="47">
        <v>80</v>
      </c>
      <c r="B112" s="48" t="s">
        <v>143</v>
      </c>
      <c r="C112" s="35">
        <v>1</v>
      </c>
      <c r="D112" s="36">
        <v>6.0000000000000001E-3</v>
      </c>
      <c r="E112" s="35">
        <v>0</v>
      </c>
      <c r="F112" s="36">
        <v>0</v>
      </c>
      <c r="G112" s="35">
        <v>2</v>
      </c>
      <c r="H112" s="36">
        <v>4.1272000000000003E-2</v>
      </c>
      <c r="I112" s="36">
        <f>D112+F112+H112</f>
        <v>4.7272000000000002E-2</v>
      </c>
      <c r="J112" s="36"/>
      <c r="K112" s="106"/>
    </row>
    <row r="113" spans="1:11" s="37" customFormat="1">
      <c r="A113" s="47">
        <v>81</v>
      </c>
      <c r="B113" s="48" t="s">
        <v>223</v>
      </c>
      <c r="C113" s="35">
        <v>0</v>
      </c>
      <c r="D113" s="36">
        <v>0</v>
      </c>
      <c r="E113" s="35">
        <v>0</v>
      </c>
      <c r="F113" s="36">
        <v>0</v>
      </c>
      <c r="G113" s="35">
        <v>1</v>
      </c>
      <c r="H113" s="36">
        <v>3.7499999999999999E-2</v>
      </c>
      <c r="I113" s="36">
        <f>D113+F113+H113</f>
        <v>3.7499999999999999E-2</v>
      </c>
      <c r="J113" s="36">
        <v>0.26433600000000002</v>
      </c>
      <c r="K113" s="106">
        <f>I113/J113*100</f>
        <v>14.186489921917559</v>
      </c>
    </row>
    <row r="114" spans="1:11" s="37" customFormat="1">
      <c r="A114" s="47">
        <v>82</v>
      </c>
      <c r="B114" s="48" t="s">
        <v>238</v>
      </c>
      <c r="C114" s="35">
        <v>0</v>
      </c>
      <c r="D114" s="36">
        <v>0</v>
      </c>
      <c r="E114" s="35">
        <v>0</v>
      </c>
      <c r="F114" s="36">
        <v>0</v>
      </c>
      <c r="G114" s="35">
        <v>1</v>
      </c>
      <c r="H114" s="36">
        <v>0.03</v>
      </c>
      <c r="I114" s="36">
        <f>D114+F114+H114</f>
        <v>0.03</v>
      </c>
      <c r="J114" s="36">
        <v>0.01</v>
      </c>
      <c r="K114" s="106">
        <f>I114/J114*100</f>
        <v>300</v>
      </c>
    </row>
    <row r="115" spans="1:11" s="37" customFormat="1">
      <c r="A115" s="47">
        <v>83</v>
      </c>
      <c r="B115" s="48" t="s">
        <v>140</v>
      </c>
      <c r="C115" s="35">
        <v>0</v>
      </c>
      <c r="D115" s="36">
        <v>0</v>
      </c>
      <c r="E115" s="35">
        <v>0</v>
      </c>
      <c r="F115" s="36">
        <v>0</v>
      </c>
      <c r="G115" s="35">
        <v>2</v>
      </c>
      <c r="H115" s="36">
        <v>2.9959E-2</v>
      </c>
      <c r="I115" s="36">
        <f>D115+F115+H115</f>
        <v>2.9959E-2</v>
      </c>
      <c r="J115" s="36">
        <v>0.297871</v>
      </c>
      <c r="K115" s="106">
        <f>I115/J115*100</f>
        <v>10.05770954540724</v>
      </c>
    </row>
    <row r="116" spans="1:11" s="37" customFormat="1">
      <c r="A116" s="47">
        <v>84</v>
      </c>
      <c r="B116" s="48" t="s">
        <v>314</v>
      </c>
      <c r="C116" s="35">
        <v>1</v>
      </c>
      <c r="D116" s="36">
        <v>2.0833999999999998E-2</v>
      </c>
      <c r="E116" s="35">
        <v>0</v>
      </c>
      <c r="F116" s="36">
        <v>0</v>
      </c>
      <c r="G116" s="35">
        <v>0</v>
      </c>
      <c r="H116" s="36">
        <v>0</v>
      </c>
      <c r="I116" s="36">
        <f>D116+F116+H116</f>
        <v>2.0833999999999998E-2</v>
      </c>
      <c r="J116" s="36"/>
      <c r="K116" s="106"/>
    </row>
    <row r="117" spans="1:11" s="37" customFormat="1">
      <c r="A117" s="47">
        <v>85</v>
      </c>
      <c r="B117" s="48" t="s">
        <v>142</v>
      </c>
      <c r="C117" s="35">
        <v>0</v>
      </c>
      <c r="D117" s="36">
        <v>0</v>
      </c>
      <c r="E117" s="35">
        <v>0</v>
      </c>
      <c r="F117" s="36">
        <v>0</v>
      </c>
      <c r="G117" s="35">
        <v>2</v>
      </c>
      <c r="H117" s="36">
        <v>2.0806999999999999E-2</v>
      </c>
      <c r="I117" s="36">
        <f>D117+F117+H117</f>
        <v>2.0806999999999999E-2</v>
      </c>
      <c r="J117" s="36">
        <v>4.0833000000000001E-2</v>
      </c>
      <c r="K117" s="106">
        <f>I117/J117*100</f>
        <v>50.956334337423158</v>
      </c>
    </row>
    <row r="118" spans="1:11" s="37" customFormat="1">
      <c r="A118" s="47">
        <v>86</v>
      </c>
      <c r="B118" s="48" t="s">
        <v>312</v>
      </c>
      <c r="C118" s="35">
        <v>0</v>
      </c>
      <c r="D118" s="36">
        <v>0</v>
      </c>
      <c r="E118" s="35">
        <v>0</v>
      </c>
      <c r="F118" s="36">
        <v>0</v>
      </c>
      <c r="G118" s="35">
        <v>1</v>
      </c>
      <c r="H118" s="36">
        <v>2.0490000000000001E-2</v>
      </c>
      <c r="I118" s="36">
        <f>D118+F118+H118</f>
        <v>2.0490000000000001E-2</v>
      </c>
      <c r="J118" s="36"/>
      <c r="K118" s="106"/>
    </row>
    <row r="119" spans="1:11" s="37" customFormat="1">
      <c r="A119" s="47">
        <v>87</v>
      </c>
      <c r="B119" s="48" t="s">
        <v>116</v>
      </c>
      <c r="C119" s="35">
        <v>0</v>
      </c>
      <c r="D119" s="36">
        <v>0</v>
      </c>
      <c r="E119" s="35">
        <v>0</v>
      </c>
      <c r="F119" s="36">
        <v>0</v>
      </c>
      <c r="G119" s="35">
        <v>1</v>
      </c>
      <c r="H119" s="36">
        <v>1.2279999999999999E-2</v>
      </c>
      <c r="I119" s="36">
        <f>D119+F119+H119</f>
        <v>1.2279999999999999E-2</v>
      </c>
      <c r="J119" s="36">
        <v>0.17612923999999999</v>
      </c>
      <c r="K119" s="106">
        <f>I119/J119*100</f>
        <v>6.9721529485961558</v>
      </c>
    </row>
    <row r="120" spans="1:11" s="37" customFormat="1">
      <c r="A120" s="47">
        <v>88</v>
      </c>
      <c r="B120" s="48" t="s">
        <v>227</v>
      </c>
      <c r="C120" s="35">
        <v>0</v>
      </c>
      <c r="D120" s="36">
        <v>0</v>
      </c>
      <c r="E120" s="35">
        <v>0</v>
      </c>
      <c r="F120" s="36">
        <v>0</v>
      </c>
      <c r="G120" s="35">
        <v>1</v>
      </c>
      <c r="H120" s="36">
        <v>0.01</v>
      </c>
      <c r="I120" s="36">
        <f>D120+F120+H120</f>
        <v>0.01</v>
      </c>
      <c r="J120" s="36">
        <v>0.15023626999999998</v>
      </c>
      <c r="K120" s="106">
        <f>I120/J120*100</f>
        <v>6.6561822920656919</v>
      </c>
    </row>
    <row r="121" spans="1:11" s="37" customFormat="1">
      <c r="A121" s="47">
        <v>89</v>
      </c>
      <c r="B121" s="48" t="s">
        <v>125</v>
      </c>
      <c r="C121" s="35">
        <v>1</v>
      </c>
      <c r="D121" s="36">
        <v>0.01</v>
      </c>
      <c r="E121" s="35">
        <v>0</v>
      </c>
      <c r="F121" s="36">
        <v>0</v>
      </c>
      <c r="G121" s="35">
        <v>0</v>
      </c>
      <c r="H121" s="36">
        <v>0</v>
      </c>
      <c r="I121" s="36">
        <f>D121+F121+H121</f>
        <v>0.01</v>
      </c>
      <c r="J121" s="36">
        <v>0.72919999999999996</v>
      </c>
      <c r="K121" s="106">
        <f>I121/J121*100</f>
        <v>1.3713658804168953</v>
      </c>
    </row>
    <row r="122" spans="1:11" s="37" customFormat="1">
      <c r="A122" s="47">
        <v>90</v>
      </c>
      <c r="B122" s="48" t="s">
        <v>309</v>
      </c>
      <c r="C122" s="35">
        <v>1</v>
      </c>
      <c r="D122" s="36">
        <v>5.0000000000000001E-3</v>
      </c>
      <c r="E122" s="35">
        <v>0</v>
      </c>
      <c r="F122" s="36">
        <v>0</v>
      </c>
      <c r="G122" s="35">
        <v>0</v>
      </c>
      <c r="H122" s="36">
        <v>0</v>
      </c>
      <c r="I122" s="36">
        <f>D122+F122+H122</f>
        <v>5.0000000000000001E-3</v>
      </c>
      <c r="J122" s="36">
        <v>4.4485870000000004E-2</v>
      </c>
      <c r="K122" s="106">
        <f>I122/J122*100</f>
        <v>11.239523920741574</v>
      </c>
    </row>
    <row r="123" spans="1:11" s="37" customFormat="1">
      <c r="A123" s="47">
        <v>91</v>
      </c>
      <c r="B123" s="48" t="s">
        <v>286</v>
      </c>
      <c r="C123" s="35">
        <v>0</v>
      </c>
      <c r="D123" s="36">
        <v>0</v>
      </c>
      <c r="E123" s="35">
        <v>0</v>
      </c>
      <c r="F123" s="36">
        <v>0</v>
      </c>
      <c r="G123" s="35">
        <v>2</v>
      </c>
      <c r="H123" s="101">
        <v>8.3500000000000002E-4</v>
      </c>
      <c r="I123" s="101">
        <f>D123+F123+H123</f>
        <v>8.3500000000000002E-4</v>
      </c>
      <c r="J123" s="36"/>
      <c r="K123" s="106"/>
    </row>
    <row r="124" spans="1:11" s="41" customFormat="1" ht="14.25">
      <c r="A124" s="196" t="s">
        <v>62</v>
      </c>
      <c r="B124" s="197"/>
      <c r="C124" s="39">
        <f>SUM(C33:C123)</f>
        <v>1816</v>
      </c>
      <c r="D124" s="40">
        <f>SUM(D33:D123)</f>
        <v>10763.881721940006</v>
      </c>
      <c r="E124" s="39">
        <f>SUM(E33:E123)</f>
        <v>734</v>
      </c>
      <c r="F124" s="40">
        <f>SUM(F33:F123)</f>
        <v>4967.9996451799434</v>
      </c>
      <c r="G124" s="39">
        <f>SUM(G33:G123)</f>
        <v>1795</v>
      </c>
      <c r="H124" s="40">
        <f>SUM(H33:H123)</f>
        <v>2269.1780593800008</v>
      </c>
      <c r="I124" s="40">
        <f>SUM(I33:I123)</f>
        <v>18001.059426499945</v>
      </c>
      <c r="J124" s="138"/>
      <c r="K124" s="177">
        <f>K27</f>
        <v>110.85232086187131</v>
      </c>
    </row>
    <row r="125" spans="1:11" s="45" customFormat="1" ht="14.25">
      <c r="A125" s="42"/>
      <c r="B125" s="42"/>
      <c r="C125" s="43"/>
      <c r="D125" s="44"/>
      <c r="E125" s="43"/>
      <c r="F125" s="44"/>
      <c r="G125" s="43"/>
      <c r="H125" s="44"/>
      <c r="I125" s="44"/>
      <c r="J125" s="107"/>
      <c r="K125" s="108"/>
    </row>
    <row r="126" spans="1:11" s="45" customFormat="1">
      <c r="A126" s="42"/>
      <c r="B126" s="42"/>
      <c r="C126" s="43"/>
      <c r="D126" s="44"/>
      <c r="E126" s="43"/>
      <c r="F126" s="44"/>
      <c r="G126" s="43"/>
      <c r="H126" s="44"/>
      <c r="I126" s="44"/>
      <c r="J126" s="22"/>
      <c r="K126" s="139"/>
    </row>
    <row r="127" spans="1:11" s="45" customFormat="1">
      <c r="A127" s="42"/>
      <c r="B127" s="42"/>
      <c r="C127" s="43"/>
      <c r="D127" s="44"/>
      <c r="E127" s="43"/>
      <c r="F127" s="44"/>
      <c r="G127" s="43"/>
      <c r="H127" s="44"/>
      <c r="I127" s="44"/>
      <c r="J127" s="22"/>
      <c r="K127" s="139"/>
    </row>
    <row r="128" spans="1:11" ht="15.75">
      <c r="A128" s="195" t="s">
        <v>324</v>
      </c>
      <c r="B128" s="195"/>
      <c r="C128" s="195"/>
      <c r="D128" s="195"/>
      <c r="E128" s="195"/>
      <c r="F128" s="195"/>
      <c r="G128" s="195"/>
      <c r="H128" s="195"/>
      <c r="I128" s="195"/>
      <c r="J128" s="195"/>
      <c r="K128" s="195"/>
    </row>
    <row r="129" spans="1:11">
      <c r="A129" s="192" t="str">
        <f>A6</f>
        <v>Tính từ 01/01/2024 đến 20/07/2024</v>
      </c>
      <c r="B129" s="192"/>
      <c r="C129" s="192"/>
      <c r="D129" s="192"/>
      <c r="E129" s="192"/>
      <c r="F129" s="192"/>
      <c r="G129" s="192"/>
      <c r="H129" s="192"/>
      <c r="I129" s="192"/>
      <c r="J129" s="192"/>
      <c r="K129" s="192"/>
    </row>
    <row r="130" spans="1:11" ht="18.75" customHeight="1"/>
    <row r="131" spans="1:11" ht="51">
      <c r="A131" s="28" t="s">
        <v>1</v>
      </c>
      <c r="B131" s="31" t="s">
        <v>145</v>
      </c>
      <c r="C131" s="31" t="s">
        <v>37</v>
      </c>
      <c r="D131" s="31" t="s">
        <v>38</v>
      </c>
      <c r="E131" s="31" t="s">
        <v>39</v>
      </c>
      <c r="F131" s="31" t="s">
        <v>40</v>
      </c>
      <c r="G131" s="31" t="s">
        <v>41</v>
      </c>
      <c r="H131" s="31" t="s">
        <v>42</v>
      </c>
      <c r="I131" s="31" t="s">
        <v>43</v>
      </c>
      <c r="J131" s="104" t="s">
        <v>326</v>
      </c>
      <c r="K131" s="105" t="s">
        <v>287</v>
      </c>
    </row>
    <row r="132" spans="1:11" s="37" customFormat="1" ht="14.25" customHeight="1">
      <c r="A132" s="47">
        <v>1</v>
      </c>
      <c r="B132" s="36" t="s">
        <v>154</v>
      </c>
      <c r="C132" s="35">
        <v>259</v>
      </c>
      <c r="D132" s="36">
        <v>1443.7291283799998</v>
      </c>
      <c r="E132" s="35">
        <v>102</v>
      </c>
      <c r="F132" s="36">
        <v>1523.489355125</v>
      </c>
      <c r="G132" s="35">
        <v>43</v>
      </c>
      <c r="H132" s="36">
        <v>232.57214926000006</v>
      </c>
      <c r="I132" s="36">
        <f>D132+F132+H132</f>
        <v>3199.7906327649998</v>
      </c>
      <c r="J132" s="36">
        <v>1049.1755088541406</v>
      </c>
      <c r="K132" s="106">
        <f>I132/J132*100</f>
        <v>304.98144550282711</v>
      </c>
    </row>
    <row r="133" spans="1:11" s="37" customFormat="1" ht="14.25" customHeight="1">
      <c r="A133" s="47">
        <v>2</v>
      </c>
      <c r="B133" s="174" t="s">
        <v>176</v>
      </c>
      <c r="C133" s="35">
        <v>24</v>
      </c>
      <c r="D133" s="36">
        <v>1359.9683279999999</v>
      </c>
      <c r="E133" s="35">
        <v>18</v>
      </c>
      <c r="F133" s="36">
        <v>202.79836599999999</v>
      </c>
      <c r="G133" s="35">
        <v>2</v>
      </c>
      <c r="H133" s="36">
        <v>0.56139161000000004</v>
      </c>
      <c r="I133" s="36">
        <f>D133+F133+H133</f>
        <v>1563.32808561</v>
      </c>
      <c r="J133" s="36">
        <v>698.22481100000005</v>
      </c>
      <c r="K133" s="106">
        <f>I133/J133*100</f>
        <v>223.90039153306452</v>
      </c>
    </row>
    <row r="134" spans="1:11" s="37" customFormat="1" ht="14.25" customHeight="1">
      <c r="A134" s="47">
        <v>3</v>
      </c>
      <c r="B134" s="36" t="s">
        <v>147</v>
      </c>
      <c r="C134" s="35">
        <v>710</v>
      </c>
      <c r="D134" s="36">
        <v>255.09660431999995</v>
      </c>
      <c r="E134" s="35">
        <v>89</v>
      </c>
      <c r="F134" s="36">
        <v>325.77407122119143</v>
      </c>
      <c r="G134" s="35">
        <v>1259</v>
      </c>
      <c r="H134" s="36">
        <v>964.45710186000065</v>
      </c>
      <c r="I134" s="36">
        <f>D134+F134+H134</f>
        <v>1545.3277774011922</v>
      </c>
      <c r="J134" s="36">
        <v>1635.444406746094</v>
      </c>
      <c r="K134" s="106">
        <f>I134/J134*100</f>
        <v>94.489777275633628</v>
      </c>
    </row>
    <row r="135" spans="1:11" s="37" customFormat="1" ht="14.25" customHeight="1">
      <c r="A135" s="47">
        <v>4</v>
      </c>
      <c r="B135" s="36" t="s">
        <v>151</v>
      </c>
      <c r="C135" s="35">
        <v>20</v>
      </c>
      <c r="D135" s="36">
        <v>1533.1411415499999</v>
      </c>
      <c r="E135" s="35">
        <v>2</v>
      </c>
      <c r="F135" s="36">
        <v>-9.5574569999999994</v>
      </c>
      <c r="G135" s="35">
        <v>8</v>
      </c>
      <c r="H135" s="36">
        <v>18.65231305</v>
      </c>
      <c r="I135" s="36">
        <f>D135+F135+H135</f>
        <v>1542.2359975999998</v>
      </c>
      <c r="J135" s="36">
        <v>250.28886223000003</v>
      </c>
      <c r="K135" s="106">
        <f>I135/J135*100</f>
        <v>616.18243171475206</v>
      </c>
    </row>
    <row r="136" spans="1:11" s="37" customFormat="1" ht="14.25" customHeight="1">
      <c r="A136" s="47">
        <v>5</v>
      </c>
      <c r="B136" s="36" t="s">
        <v>149</v>
      </c>
      <c r="C136" s="35">
        <v>143</v>
      </c>
      <c r="D136" s="36">
        <v>1075.8020579400002</v>
      </c>
      <c r="E136" s="35">
        <v>103</v>
      </c>
      <c r="F136" s="36">
        <v>138.88083474000246</v>
      </c>
      <c r="G136" s="35">
        <v>124</v>
      </c>
      <c r="H136" s="36">
        <v>163.83543279000003</v>
      </c>
      <c r="I136" s="36">
        <f>D136+F136+H136</f>
        <v>1378.5183254700028</v>
      </c>
      <c r="J136" s="36">
        <v>2282.8505802165619</v>
      </c>
      <c r="K136" s="106">
        <f>I136/J136*100</f>
        <v>60.385832406921267</v>
      </c>
    </row>
    <row r="137" spans="1:11" s="37" customFormat="1" ht="14.25" customHeight="1">
      <c r="A137" s="47">
        <v>6</v>
      </c>
      <c r="B137" s="36" t="s">
        <v>153</v>
      </c>
      <c r="C137" s="35">
        <v>66</v>
      </c>
      <c r="D137" s="36">
        <v>400.5134549</v>
      </c>
      <c r="E137" s="35">
        <v>27</v>
      </c>
      <c r="F137" s="36">
        <v>464.40738750000003</v>
      </c>
      <c r="G137" s="35">
        <v>29</v>
      </c>
      <c r="H137" s="36">
        <v>409.96662697000016</v>
      </c>
      <c r="I137" s="36">
        <f>D137+F137+H137</f>
        <v>1274.8874693700002</v>
      </c>
      <c r="J137" s="36">
        <v>2001.4599481799999</v>
      </c>
      <c r="K137" s="106">
        <f>I137/J137*100</f>
        <v>63.69787566967311</v>
      </c>
    </row>
    <row r="138" spans="1:11" s="37" customFormat="1" ht="14.25" customHeight="1">
      <c r="A138" s="47">
        <v>7</v>
      </c>
      <c r="B138" s="36" t="s">
        <v>150</v>
      </c>
      <c r="C138" s="35">
        <v>108</v>
      </c>
      <c r="D138" s="36">
        <v>469.16270535999996</v>
      </c>
      <c r="E138" s="35">
        <v>78</v>
      </c>
      <c r="F138" s="36">
        <v>528.89780825000003</v>
      </c>
      <c r="G138" s="35">
        <v>97</v>
      </c>
      <c r="H138" s="36">
        <v>128.86211505999998</v>
      </c>
      <c r="I138" s="36">
        <f>D138+F138+H138</f>
        <v>1126.92262867</v>
      </c>
      <c r="J138" s="36">
        <v>1079.0057953062501</v>
      </c>
      <c r="K138" s="106">
        <f>I138/J138*100</f>
        <v>104.44083188173701</v>
      </c>
    </row>
    <row r="139" spans="1:11" s="37" customFormat="1" ht="14.25" customHeight="1">
      <c r="A139" s="47">
        <v>8</v>
      </c>
      <c r="B139" s="36" t="s">
        <v>152</v>
      </c>
      <c r="C139" s="35">
        <v>56</v>
      </c>
      <c r="D139" s="36">
        <v>629.61389999999994</v>
      </c>
      <c r="E139" s="35">
        <v>49</v>
      </c>
      <c r="F139" s="36">
        <v>271.64579375</v>
      </c>
      <c r="G139" s="35">
        <v>27</v>
      </c>
      <c r="H139" s="36">
        <v>149.51412568000003</v>
      </c>
      <c r="I139" s="36">
        <f>D139+F139+H139</f>
        <v>1050.77381943</v>
      </c>
      <c r="J139" s="36">
        <v>743.44926724187508</v>
      </c>
      <c r="K139" s="106">
        <f>I139/J139*100</f>
        <v>141.33766293539696</v>
      </c>
    </row>
    <row r="140" spans="1:11" s="37" customFormat="1" ht="14.25" customHeight="1">
      <c r="A140" s="47">
        <v>9</v>
      </c>
      <c r="B140" s="36" t="s">
        <v>159</v>
      </c>
      <c r="C140" s="35">
        <v>45</v>
      </c>
      <c r="D140" s="36">
        <v>350.61650300000002</v>
      </c>
      <c r="E140" s="35">
        <v>38</v>
      </c>
      <c r="F140" s="36">
        <v>524.98337231250002</v>
      </c>
      <c r="G140" s="35">
        <v>29</v>
      </c>
      <c r="H140" s="36">
        <v>34.700935219999998</v>
      </c>
      <c r="I140" s="36">
        <f>D140+F140+H140</f>
        <v>910.30081053250001</v>
      </c>
      <c r="J140" s="36">
        <v>1437.99636777</v>
      </c>
      <c r="K140" s="106">
        <f>I140/J140*100</f>
        <v>63.303415150079005</v>
      </c>
    </row>
    <row r="141" spans="1:11" s="37" customFormat="1" ht="14.25" customHeight="1">
      <c r="A141" s="47">
        <v>10</v>
      </c>
      <c r="B141" s="36" t="s">
        <v>169</v>
      </c>
      <c r="C141" s="35">
        <v>13</v>
      </c>
      <c r="D141" s="36">
        <v>491.85700000000003</v>
      </c>
      <c r="E141" s="35">
        <v>13</v>
      </c>
      <c r="F141" s="36">
        <v>62.890876499999997</v>
      </c>
      <c r="G141" s="35">
        <v>3</v>
      </c>
      <c r="H141" s="36">
        <v>0.96954142999999993</v>
      </c>
      <c r="I141" s="36">
        <f>D141+F141+H141</f>
        <v>555.71741793000012</v>
      </c>
      <c r="J141" s="36">
        <v>173.12023571625002</v>
      </c>
      <c r="K141" s="106">
        <f>I141/J141*100</f>
        <v>321.0008440843622</v>
      </c>
    </row>
    <row r="142" spans="1:11" s="37" customFormat="1" ht="14.25" customHeight="1">
      <c r="A142" s="47">
        <v>11</v>
      </c>
      <c r="B142" s="36" t="s">
        <v>155</v>
      </c>
      <c r="C142" s="35">
        <v>35</v>
      </c>
      <c r="D142" s="36">
        <v>548.38744799999995</v>
      </c>
      <c r="E142" s="35">
        <v>27</v>
      </c>
      <c r="F142" s="36">
        <v>-13.839233</v>
      </c>
      <c r="G142" s="35">
        <v>10</v>
      </c>
      <c r="H142" s="36">
        <v>1.9281616700000004</v>
      </c>
      <c r="I142" s="36">
        <f>D142+F142+H142</f>
        <v>536.47637666999992</v>
      </c>
      <c r="J142" s="36">
        <v>553.60723812499998</v>
      </c>
      <c r="K142" s="106">
        <f>I142/J142*100</f>
        <v>96.90559294112191</v>
      </c>
    </row>
    <row r="143" spans="1:11" s="37" customFormat="1" ht="14.25" customHeight="1">
      <c r="A143" s="47">
        <v>12</v>
      </c>
      <c r="B143" s="36" t="s">
        <v>157</v>
      </c>
      <c r="C143" s="35">
        <v>70</v>
      </c>
      <c r="D143" s="36">
        <v>352.612236</v>
      </c>
      <c r="E143" s="35">
        <v>51</v>
      </c>
      <c r="F143" s="36">
        <v>118.01458962011719</v>
      </c>
      <c r="G143" s="35">
        <v>35</v>
      </c>
      <c r="H143" s="36">
        <v>15.105807689999999</v>
      </c>
      <c r="I143" s="36">
        <f>D143+F143+H143</f>
        <v>485.73263331011719</v>
      </c>
      <c r="J143" s="36">
        <v>552.99844034015621</v>
      </c>
      <c r="K143" s="106">
        <f>I143/J143*100</f>
        <v>87.83616695398581</v>
      </c>
    </row>
    <row r="144" spans="1:11" s="37" customFormat="1" ht="14.25" customHeight="1">
      <c r="A144" s="47">
        <v>13</v>
      </c>
      <c r="B144" s="36" t="s">
        <v>165</v>
      </c>
      <c r="C144" s="35">
        <v>19</v>
      </c>
      <c r="D144" s="36">
        <v>425.08859899999999</v>
      </c>
      <c r="E144" s="35">
        <v>2</v>
      </c>
      <c r="F144" s="36">
        <v>5</v>
      </c>
      <c r="G144" s="35">
        <v>2</v>
      </c>
      <c r="H144" s="36">
        <v>5.8966660000000004E-2</v>
      </c>
      <c r="I144" s="36">
        <f>D144+F144+H144</f>
        <v>430.14756566</v>
      </c>
      <c r="J144" s="36">
        <v>188.76164599999998</v>
      </c>
      <c r="K144" s="106">
        <f>I144/J144*100</f>
        <v>227.87868975247233</v>
      </c>
    </row>
    <row r="145" spans="1:11" s="37" customFormat="1" ht="14.25" customHeight="1">
      <c r="A145" s="47">
        <v>14</v>
      </c>
      <c r="B145" s="36" t="s">
        <v>156</v>
      </c>
      <c r="C145" s="35">
        <v>17</v>
      </c>
      <c r="D145" s="36">
        <v>96.68</v>
      </c>
      <c r="E145" s="35">
        <v>15</v>
      </c>
      <c r="F145" s="36">
        <v>296.214061625</v>
      </c>
      <c r="G145" s="35">
        <v>1</v>
      </c>
      <c r="H145" s="36">
        <v>0.94802357999999998</v>
      </c>
      <c r="I145" s="36">
        <f>D145+F145+H145</f>
        <v>393.84208520499999</v>
      </c>
      <c r="J145" s="36">
        <v>157.3240989</v>
      </c>
      <c r="K145" s="106">
        <f>I145/J145*100</f>
        <v>250.33805243997494</v>
      </c>
    </row>
    <row r="146" spans="1:11" s="37" customFormat="1" ht="14.25" customHeight="1">
      <c r="A146" s="47">
        <v>15</v>
      </c>
      <c r="B146" s="36" t="s">
        <v>148</v>
      </c>
      <c r="C146" s="35">
        <v>17</v>
      </c>
      <c r="D146" s="36">
        <v>130.1</v>
      </c>
      <c r="E146" s="35">
        <v>14</v>
      </c>
      <c r="F146" s="36">
        <v>138.64266281249999</v>
      </c>
      <c r="G146" s="35">
        <v>3</v>
      </c>
      <c r="H146" s="36">
        <v>0.60094681000000005</v>
      </c>
      <c r="I146" s="36">
        <f>D146+F146+H146</f>
        <v>269.34360962249997</v>
      </c>
      <c r="J146" s="36">
        <v>549.83465478500011</v>
      </c>
      <c r="K146" s="106">
        <f>I146/J146*100</f>
        <v>48.986292020429381</v>
      </c>
    </row>
    <row r="147" spans="1:11" s="37" customFormat="1" ht="14.25" customHeight="1">
      <c r="A147" s="47">
        <v>16</v>
      </c>
      <c r="B147" s="36" t="s">
        <v>161</v>
      </c>
      <c r="C147" s="35">
        <v>39</v>
      </c>
      <c r="D147" s="36">
        <v>153.02854099999999</v>
      </c>
      <c r="E147" s="35">
        <v>13</v>
      </c>
      <c r="F147" s="36">
        <v>39.988</v>
      </c>
      <c r="G147" s="35">
        <v>21</v>
      </c>
      <c r="H147" s="36">
        <v>4.2388734799999996</v>
      </c>
      <c r="I147" s="36">
        <f>D147+F147+H147</f>
        <v>197.25541447999998</v>
      </c>
      <c r="J147" s="36">
        <v>232.90129623999999</v>
      </c>
      <c r="K147" s="106">
        <f>I147/J147*100</f>
        <v>84.694854715077383</v>
      </c>
    </row>
    <row r="148" spans="1:11" s="37" customFormat="1" ht="14.25" customHeight="1">
      <c r="A148" s="47">
        <v>17</v>
      </c>
      <c r="B148" s="36" t="s">
        <v>158</v>
      </c>
      <c r="C148" s="35">
        <v>16</v>
      </c>
      <c r="D148" s="36">
        <v>186.90543700000001</v>
      </c>
      <c r="E148" s="35">
        <v>6</v>
      </c>
      <c r="F148" s="36">
        <v>8.0230789999999992</v>
      </c>
      <c r="G148" s="35">
        <v>2</v>
      </c>
      <c r="H148" s="36">
        <v>0.83007799999999998</v>
      </c>
      <c r="I148" s="36">
        <f>D148+F148+H148</f>
        <v>195.75859399999999</v>
      </c>
      <c r="J148" s="36">
        <v>210.10177346</v>
      </c>
      <c r="K148" s="106">
        <f>I148/J148*100</f>
        <v>93.173223041484349</v>
      </c>
    </row>
    <row r="149" spans="1:11" s="37" customFormat="1" ht="14.25" customHeight="1">
      <c r="A149" s="47">
        <v>18</v>
      </c>
      <c r="B149" s="36" t="s">
        <v>168</v>
      </c>
      <c r="C149" s="35">
        <v>21</v>
      </c>
      <c r="D149" s="36">
        <v>89.929241000000005</v>
      </c>
      <c r="E149" s="35">
        <v>2</v>
      </c>
      <c r="F149" s="36">
        <v>94.77</v>
      </c>
      <c r="G149" s="35">
        <v>3</v>
      </c>
      <c r="H149" s="36">
        <v>1.4765266400000001</v>
      </c>
      <c r="I149" s="36">
        <f>D149+F149+H149</f>
        <v>186.17576764</v>
      </c>
      <c r="J149" s="36">
        <v>213.74141538999999</v>
      </c>
      <c r="K149" s="106">
        <f>I149/J149*100</f>
        <v>87.103272569004588</v>
      </c>
    </row>
    <row r="150" spans="1:11" s="37" customFormat="1" ht="14.25" customHeight="1">
      <c r="A150" s="47">
        <v>19</v>
      </c>
      <c r="B150" s="36" t="s">
        <v>179</v>
      </c>
      <c r="C150" s="35">
        <v>5</v>
      </c>
      <c r="D150" s="36">
        <v>63.029000000000003</v>
      </c>
      <c r="E150" s="35">
        <v>5</v>
      </c>
      <c r="F150" s="36">
        <v>93.968937999999994</v>
      </c>
      <c r="G150" s="35">
        <v>1</v>
      </c>
      <c r="H150" s="36">
        <v>3.7919379999999996E-2</v>
      </c>
      <c r="I150" s="36">
        <f>D150+F150+H150</f>
        <v>157.03585738000001</v>
      </c>
      <c r="J150" s="36">
        <v>722.93795999999998</v>
      </c>
      <c r="K150" s="106">
        <f>I150/J150*100</f>
        <v>21.721899536164905</v>
      </c>
    </row>
    <row r="151" spans="1:11" s="37" customFormat="1" ht="14.25" customHeight="1">
      <c r="A151" s="47">
        <v>20</v>
      </c>
      <c r="B151" s="36" t="s">
        <v>163</v>
      </c>
      <c r="C151" s="35">
        <v>18</v>
      </c>
      <c r="D151" s="36">
        <v>163.451065</v>
      </c>
      <c r="E151" s="35">
        <v>8</v>
      </c>
      <c r="F151" s="36">
        <v>-20.358521</v>
      </c>
      <c r="G151" s="35">
        <v>2</v>
      </c>
      <c r="H151" s="36">
        <v>0.13991000000000001</v>
      </c>
      <c r="I151" s="36">
        <f>D151+F151+H151</f>
        <v>143.23245399999999</v>
      </c>
      <c r="J151" s="36">
        <v>243.54791763999998</v>
      </c>
      <c r="K151" s="106">
        <f>I151/J151*100</f>
        <v>58.810789838785993</v>
      </c>
    </row>
    <row r="152" spans="1:11" s="37" customFormat="1" ht="14.25" customHeight="1">
      <c r="A152" s="47">
        <v>21</v>
      </c>
      <c r="B152" s="48" t="s">
        <v>187</v>
      </c>
      <c r="C152" s="35">
        <v>3</v>
      </c>
      <c r="D152" s="36">
        <v>131.64166399999999</v>
      </c>
      <c r="E152" s="35">
        <v>0</v>
      </c>
      <c r="F152" s="36">
        <v>0</v>
      </c>
      <c r="G152" s="35">
        <v>4</v>
      </c>
      <c r="H152" s="36">
        <v>2.2593649999999998</v>
      </c>
      <c r="I152" s="36">
        <f>D152+F152+H152</f>
        <v>133.90102899999999</v>
      </c>
      <c r="J152" s="36">
        <v>22.320888909999997</v>
      </c>
      <c r="K152" s="106">
        <f>I152/J152*100</f>
        <v>599.89111338666669</v>
      </c>
    </row>
    <row r="153" spans="1:11" s="37" customFormat="1" ht="14.25" customHeight="1">
      <c r="A153" s="47">
        <v>22</v>
      </c>
      <c r="B153" s="36" t="s">
        <v>162</v>
      </c>
      <c r="C153" s="35">
        <v>11</v>
      </c>
      <c r="D153" s="36">
        <v>48.713328390000001</v>
      </c>
      <c r="E153" s="35">
        <v>27</v>
      </c>
      <c r="F153" s="36">
        <v>56.404429351562499</v>
      </c>
      <c r="G153" s="35">
        <v>7</v>
      </c>
      <c r="H153" s="36">
        <v>9.94217394</v>
      </c>
      <c r="I153" s="36">
        <f>D153+F153+H153</f>
        <v>115.0599316815625</v>
      </c>
      <c r="J153" s="36">
        <v>587.53158022999992</v>
      </c>
      <c r="K153" s="106">
        <f>I153/J153*100</f>
        <v>19.583616532837301</v>
      </c>
    </row>
    <row r="154" spans="1:11" s="37" customFormat="1" ht="14.25" customHeight="1">
      <c r="A154" s="47">
        <v>23</v>
      </c>
      <c r="B154" s="36" t="s">
        <v>166</v>
      </c>
      <c r="C154" s="35">
        <v>6</v>
      </c>
      <c r="D154" s="36">
        <v>87.061284999999998</v>
      </c>
      <c r="E154" s="35">
        <v>1</v>
      </c>
      <c r="F154" s="36">
        <v>1.0004189999999999</v>
      </c>
      <c r="G154" s="35">
        <v>3</v>
      </c>
      <c r="H154" s="36">
        <v>5.986871970000001</v>
      </c>
      <c r="I154" s="36">
        <f>D154+F154+H154</f>
        <v>94.048575969999987</v>
      </c>
      <c r="J154" s="36">
        <v>0.14892015</v>
      </c>
      <c r="K154" s="106">
        <f>I154/J154*100</f>
        <v>63153.694090423618</v>
      </c>
    </row>
    <row r="155" spans="1:11" s="37" customFormat="1" ht="14.25" customHeight="1">
      <c r="A155" s="47">
        <v>24</v>
      </c>
      <c r="B155" s="36" t="s">
        <v>174</v>
      </c>
      <c r="C155" s="35">
        <v>2</v>
      </c>
      <c r="D155" s="36">
        <v>5.5449999999999999</v>
      </c>
      <c r="E155" s="35">
        <v>1</v>
      </c>
      <c r="F155" s="36">
        <v>17.415216000000001</v>
      </c>
      <c r="G155" s="35">
        <v>4</v>
      </c>
      <c r="H155" s="36">
        <v>62.125123209999998</v>
      </c>
      <c r="I155" s="36">
        <f>D155+F155+H155</f>
        <v>85.085339210000001</v>
      </c>
      <c r="J155" s="36">
        <v>4.0056510000000003</v>
      </c>
      <c r="K155" s="106">
        <f>I155/J155*100</f>
        <v>2124.1326119025343</v>
      </c>
    </row>
    <row r="156" spans="1:11" s="37" customFormat="1" ht="14.25" customHeight="1">
      <c r="A156" s="47">
        <v>25</v>
      </c>
      <c r="B156" s="36" t="s">
        <v>167</v>
      </c>
      <c r="C156" s="35">
        <v>12</v>
      </c>
      <c r="D156" s="36">
        <v>71.133335000000002</v>
      </c>
      <c r="E156" s="35">
        <v>7</v>
      </c>
      <c r="F156" s="36">
        <v>-0.14522237499999999</v>
      </c>
      <c r="G156" s="35">
        <v>1</v>
      </c>
      <c r="H156" s="36">
        <v>0.64991876000000004</v>
      </c>
      <c r="I156" s="36">
        <f>D156+F156+H156</f>
        <v>71.638031385000005</v>
      </c>
      <c r="J156" s="36">
        <v>64.596592950000002</v>
      </c>
      <c r="K156" s="106">
        <f>I156/J156*100</f>
        <v>110.90063440412456</v>
      </c>
    </row>
    <row r="157" spans="1:11" s="37" customFormat="1" ht="14.25" customHeight="1">
      <c r="A157" s="47">
        <v>26</v>
      </c>
      <c r="B157" s="36" t="s">
        <v>164</v>
      </c>
      <c r="C157" s="35">
        <v>2</v>
      </c>
      <c r="D157" s="36">
        <v>14.107623</v>
      </c>
      <c r="E157" s="35">
        <v>3</v>
      </c>
      <c r="F157" s="36">
        <v>34.401000000000003</v>
      </c>
      <c r="G157" s="35">
        <v>0</v>
      </c>
      <c r="H157" s="36">
        <v>0</v>
      </c>
      <c r="I157" s="36">
        <f>D157+F157+H157</f>
        <v>48.508623</v>
      </c>
      <c r="J157" s="36">
        <v>183.97733200000002</v>
      </c>
      <c r="K157" s="106">
        <f>I157/J157*100</f>
        <v>26.36663031943522</v>
      </c>
    </row>
    <row r="158" spans="1:11" s="37" customFormat="1" ht="14.25" customHeight="1">
      <c r="A158" s="47">
        <v>27</v>
      </c>
      <c r="B158" s="48" t="s">
        <v>185</v>
      </c>
      <c r="C158" s="35">
        <v>3</v>
      </c>
      <c r="D158" s="36">
        <v>18.862984999999998</v>
      </c>
      <c r="E158" s="35">
        <v>0</v>
      </c>
      <c r="F158" s="36">
        <v>0</v>
      </c>
      <c r="G158" s="35">
        <v>31</v>
      </c>
      <c r="H158" s="36">
        <v>26.476131909999999</v>
      </c>
      <c r="I158" s="36">
        <f>D158+F158+H158</f>
        <v>45.339116910000001</v>
      </c>
      <c r="J158" s="36">
        <v>1.6014995799999998</v>
      </c>
      <c r="K158" s="106">
        <f>I158/J158*100</f>
        <v>2831.0414486652567</v>
      </c>
    </row>
    <row r="159" spans="1:11" s="37" customFormat="1" ht="14.25" customHeight="1">
      <c r="A159" s="47">
        <v>28</v>
      </c>
      <c r="B159" s="36" t="s">
        <v>172</v>
      </c>
      <c r="C159" s="35">
        <v>3</v>
      </c>
      <c r="D159" s="36">
        <v>24</v>
      </c>
      <c r="E159" s="35">
        <v>3</v>
      </c>
      <c r="F159" s="36">
        <v>13.12</v>
      </c>
      <c r="G159" s="35">
        <v>2</v>
      </c>
      <c r="H159" s="36">
        <v>0.91931105000000002</v>
      </c>
      <c r="I159" s="36">
        <f>D159+F159+H159</f>
        <v>38.039311049999995</v>
      </c>
      <c r="J159" s="36">
        <v>33.172821999999996</v>
      </c>
      <c r="K159" s="106">
        <f>I159/J159*100</f>
        <v>114.67010871128178</v>
      </c>
    </row>
    <row r="160" spans="1:11" s="37" customFormat="1" ht="14.25" customHeight="1">
      <c r="A160" s="47">
        <v>29</v>
      </c>
      <c r="B160" s="36" t="s">
        <v>180</v>
      </c>
      <c r="C160" s="35">
        <v>10</v>
      </c>
      <c r="D160" s="36">
        <v>33.554467000000002</v>
      </c>
      <c r="E160" s="35">
        <v>0</v>
      </c>
      <c r="F160" s="36">
        <v>0</v>
      </c>
      <c r="G160" s="35">
        <v>5</v>
      </c>
      <c r="H160" s="36">
        <v>0.31109519000000002</v>
      </c>
      <c r="I160" s="36">
        <f>D160+F160+H160</f>
        <v>33.865562190000006</v>
      </c>
      <c r="J160" s="36">
        <v>32.778366000000005</v>
      </c>
      <c r="K160" s="106">
        <f>I160/J160*100</f>
        <v>103.31681020951441</v>
      </c>
    </row>
    <row r="161" spans="1:11" s="37" customFormat="1" ht="14.25" customHeight="1">
      <c r="A161" s="47">
        <v>30</v>
      </c>
      <c r="B161" s="36" t="s">
        <v>175</v>
      </c>
      <c r="C161" s="35">
        <v>4</v>
      </c>
      <c r="D161" s="36">
        <v>31.390045000000001</v>
      </c>
      <c r="E161" s="35">
        <v>0</v>
      </c>
      <c r="F161" s="36">
        <v>0</v>
      </c>
      <c r="G161" s="35">
        <v>0</v>
      </c>
      <c r="H161" s="36">
        <v>0</v>
      </c>
      <c r="I161" s="36">
        <f>D161+F161+H161</f>
        <v>31.390045000000001</v>
      </c>
      <c r="J161" s="36">
        <v>15.5702</v>
      </c>
      <c r="K161" s="106">
        <f>I161/J161*100</f>
        <v>201.60335127358672</v>
      </c>
    </row>
    <row r="162" spans="1:11" s="37" customFormat="1" ht="14.25" customHeight="1">
      <c r="A162" s="47">
        <v>31</v>
      </c>
      <c r="B162" s="36" t="s">
        <v>160</v>
      </c>
      <c r="C162" s="35">
        <v>43</v>
      </c>
      <c r="D162" s="36">
        <v>24.045815999999999</v>
      </c>
      <c r="E162" s="35">
        <v>16</v>
      </c>
      <c r="F162" s="36">
        <v>4.8297530000000002</v>
      </c>
      <c r="G162" s="35">
        <v>12</v>
      </c>
      <c r="H162" s="36">
        <v>0.89908819000000006</v>
      </c>
      <c r="I162" s="36">
        <f>D162+F162+H162</f>
        <v>29.774657189999999</v>
      </c>
      <c r="J162" s="36">
        <v>27.748025740390624</v>
      </c>
      <c r="K162" s="106">
        <f>I162/J162*100</f>
        <v>107.30369601271981</v>
      </c>
    </row>
    <row r="163" spans="1:11" s="37" customFormat="1" ht="14.25" customHeight="1">
      <c r="A163" s="47">
        <v>32</v>
      </c>
      <c r="B163" s="36" t="s">
        <v>146</v>
      </c>
      <c r="C163" s="35">
        <v>1</v>
      </c>
      <c r="D163" s="36">
        <v>4.96</v>
      </c>
      <c r="E163" s="35">
        <v>1</v>
      </c>
      <c r="F163" s="36">
        <v>16</v>
      </c>
      <c r="G163" s="35">
        <v>0</v>
      </c>
      <c r="H163" s="36">
        <v>0</v>
      </c>
      <c r="I163" s="36">
        <f>D163+F163+H163</f>
        <v>20.96</v>
      </c>
      <c r="J163" s="36"/>
      <c r="K163" s="106"/>
    </row>
    <row r="164" spans="1:11" s="37" customFormat="1" ht="14.25" customHeight="1">
      <c r="A164" s="47">
        <v>33</v>
      </c>
      <c r="B164" s="36" t="s">
        <v>184</v>
      </c>
      <c r="C164" s="35">
        <v>2</v>
      </c>
      <c r="D164" s="36">
        <v>10.6753991</v>
      </c>
      <c r="E164" s="35">
        <v>1</v>
      </c>
      <c r="F164" s="36">
        <v>5.686744</v>
      </c>
      <c r="G164" s="35">
        <v>2</v>
      </c>
      <c r="H164" s="36">
        <v>0.3125</v>
      </c>
      <c r="I164" s="36">
        <f>D164+F164+H164</f>
        <v>16.674643100000001</v>
      </c>
      <c r="J164" s="36">
        <v>56.717486000000008</v>
      </c>
      <c r="K164" s="106">
        <f>I164/J164*100</f>
        <v>29.399474969676898</v>
      </c>
    </row>
    <row r="165" spans="1:11" s="37" customFormat="1" ht="14.25" customHeight="1">
      <c r="A165" s="47">
        <v>34</v>
      </c>
      <c r="B165" s="36" t="s">
        <v>191</v>
      </c>
      <c r="C165" s="35">
        <v>0</v>
      </c>
      <c r="D165" s="36">
        <v>0</v>
      </c>
      <c r="E165" s="35">
        <v>1</v>
      </c>
      <c r="F165" s="36">
        <v>16.502124999999999</v>
      </c>
      <c r="G165" s="35">
        <v>0</v>
      </c>
      <c r="H165" s="36">
        <v>0</v>
      </c>
      <c r="I165" s="36">
        <f>D165+F165+H165</f>
        <v>16.502124999999999</v>
      </c>
      <c r="J165" s="36">
        <v>91.256311999999994</v>
      </c>
      <c r="K165" s="106">
        <f>I165/J165*100</f>
        <v>18.083269681115318</v>
      </c>
    </row>
    <row r="166" spans="1:11" s="37" customFormat="1" ht="14.25" customHeight="1">
      <c r="A166" s="47">
        <v>35</v>
      </c>
      <c r="B166" s="36" t="s">
        <v>173</v>
      </c>
      <c r="C166" s="35">
        <v>1</v>
      </c>
      <c r="D166" s="36">
        <v>12</v>
      </c>
      <c r="E166" s="35">
        <v>2</v>
      </c>
      <c r="F166" s="36">
        <v>3.75</v>
      </c>
      <c r="G166" s="35">
        <v>2</v>
      </c>
      <c r="H166" s="36">
        <v>2.8510760000000003E-2</v>
      </c>
      <c r="I166" s="36">
        <f>D166+F166+H166</f>
        <v>15.77851076</v>
      </c>
      <c r="J166" s="36">
        <v>11.906003439999999</v>
      </c>
      <c r="K166" s="106">
        <f>I166/J166*100</f>
        <v>132.52566941976292</v>
      </c>
    </row>
    <row r="167" spans="1:11" s="37" customFormat="1" ht="14.25" customHeight="1">
      <c r="A167" s="47">
        <v>36</v>
      </c>
      <c r="B167" s="36" t="s">
        <v>178</v>
      </c>
      <c r="C167" s="35">
        <v>0</v>
      </c>
      <c r="D167" s="36">
        <v>0</v>
      </c>
      <c r="E167" s="35">
        <v>1</v>
      </c>
      <c r="F167" s="36">
        <v>2.2391999999999999E-2</v>
      </c>
      <c r="G167" s="35">
        <v>1</v>
      </c>
      <c r="H167" s="36">
        <v>15</v>
      </c>
      <c r="I167" s="36">
        <f>D167+F167+H167</f>
        <v>15.022392</v>
      </c>
      <c r="J167" s="36">
        <v>17.972929000000001</v>
      </c>
      <c r="K167" s="106">
        <f>I167/J167*100</f>
        <v>83.583438180832957</v>
      </c>
    </row>
    <row r="168" spans="1:11" s="37" customFormat="1" ht="14.25" customHeight="1">
      <c r="A168" s="47">
        <v>37</v>
      </c>
      <c r="B168" s="36" t="s">
        <v>193</v>
      </c>
      <c r="C168" s="35">
        <v>1</v>
      </c>
      <c r="D168" s="36">
        <v>6.6</v>
      </c>
      <c r="E168" s="35">
        <v>1</v>
      </c>
      <c r="F168" s="36">
        <v>1</v>
      </c>
      <c r="G168" s="35">
        <v>2</v>
      </c>
      <c r="H168" s="36">
        <v>1.4473104999999999</v>
      </c>
      <c r="I168" s="36">
        <f>D168+F168+H168</f>
        <v>9.0473105</v>
      </c>
      <c r="J168" s="36">
        <v>1.7045000000000001E-2</v>
      </c>
      <c r="K168" s="106">
        <f>I168/J168*100</f>
        <v>53078.97037254327</v>
      </c>
    </row>
    <row r="169" spans="1:11" s="37" customFormat="1" ht="14.25" customHeight="1">
      <c r="A169" s="47">
        <v>38</v>
      </c>
      <c r="B169" s="36" t="s">
        <v>262</v>
      </c>
      <c r="C169" s="35">
        <v>1</v>
      </c>
      <c r="D169" s="36">
        <v>6.5</v>
      </c>
      <c r="E169" s="35">
        <v>0</v>
      </c>
      <c r="F169" s="36">
        <v>0</v>
      </c>
      <c r="G169" s="35">
        <v>0</v>
      </c>
      <c r="H169" s="36">
        <v>0</v>
      </c>
      <c r="I169" s="36">
        <f>D169+F169+H169</f>
        <v>6.5</v>
      </c>
      <c r="J169" s="36"/>
      <c r="K169" s="106"/>
    </row>
    <row r="170" spans="1:11" s="37" customFormat="1" ht="14.25" customHeight="1">
      <c r="A170" s="47">
        <v>39</v>
      </c>
      <c r="B170" s="36" t="s">
        <v>190</v>
      </c>
      <c r="C170" s="35">
        <v>0</v>
      </c>
      <c r="D170" s="36">
        <v>0</v>
      </c>
      <c r="E170" s="35">
        <v>0</v>
      </c>
      <c r="F170" s="36">
        <v>0</v>
      </c>
      <c r="G170" s="35">
        <v>1</v>
      </c>
      <c r="H170" s="36">
        <v>5.6847754500000001</v>
      </c>
      <c r="I170" s="36">
        <f>D170+F170+H170</f>
        <v>5.6847754500000001</v>
      </c>
      <c r="J170" s="36">
        <v>4.056114</v>
      </c>
      <c r="K170" s="106">
        <f>I170/J170*100</f>
        <v>140.15324643242275</v>
      </c>
    </row>
    <row r="171" spans="1:11" s="37" customFormat="1" ht="14.25" customHeight="1">
      <c r="A171" s="47">
        <v>40</v>
      </c>
      <c r="B171" s="36" t="s">
        <v>171</v>
      </c>
      <c r="C171" s="35">
        <v>1</v>
      </c>
      <c r="D171" s="36">
        <v>1.2788809999999999</v>
      </c>
      <c r="E171" s="35">
        <v>5</v>
      </c>
      <c r="F171" s="36">
        <v>3.8270101845703124</v>
      </c>
      <c r="G171" s="35">
        <v>0</v>
      </c>
      <c r="H171" s="36">
        <v>0</v>
      </c>
      <c r="I171" s="36">
        <f>D171+F171+H171</f>
        <v>5.1058911845703125</v>
      </c>
      <c r="J171" s="36">
        <v>16.78</v>
      </c>
      <c r="K171" s="106">
        <f>I171/J171*100</f>
        <v>30.428433757868369</v>
      </c>
    </row>
    <row r="172" spans="1:11" s="37" customFormat="1" ht="14.25" customHeight="1">
      <c r="A172" s="47">
        <v>41</v>
      </c>
      <c r="B172" s="36" t="s">
        <v>181</v>
      </c>
      <c r="C172" s="35">
        <v>2</v>
      </c>
      <c r="D172" s="36">
        <v>4.4690000000000003</v>
      </c>
      <c r="E172" s="35">
        <v>0</v>
      </c>
      <c r="F172" s="36">
        <v>0</v>
      </c>
      <c r="G172" s="35">
        <v>0</v>
      </c>
      <c r="H172" s="36">
        <v>0</v>
      </c>
      <c r="I172" s="36">
        <f>D172+F172+H172</f>
        <v>4.4690000000000003</v>
      </c>
      <c r="J172" s="36">
        <v>1.18390068</v>
      </c>
      <c r="K172" s="106">
        <f>I172/J172*100</f>
        <v>377.48098936812846</v>
      </c>
    </row>
    <row r="173" spans="1:11" s="37" customFormat="1" ht="14.25" customHeight="1">
      <c r="A173" s="47">
        <v>42</v>
      </c>
      <c r="B173" s="36" t="s">
        <v>182</v>
      </c>
      <c r="C173" s="35">
        <v>0</v>
      </c>
      <c r="D173" s="36">
        <v>0</v>
      </c>
      <c r="E173" s="35">
        <v>0</v>
      </c>
      <c r="F173" s="36">
        <v>0</v>
      </c>
      <c r="G173" s="35">
        <v>2</v>
      </c>
      <c r="H173" s="36">
        <v>3.1117102400000003</v>
      </c>
      <c r="I173" s="36">
        <f>D173+F173+H173</f>
        <v>3.1117102400000003</v>
      </c>
      <c r="J173" s="36">
        <v>0.84350945999999993</v>
      </c>
      <c r="K173" s="106">
        <f>I173/J173*100</f>
        <v>368.90045548511108</v>
      </c>
    </row>
    <row r="174" spans="1:11" s="37" customFormat="1" ht="14.25" customHeight="1">
      <c r="A174" s="47">
        <v>43</v>
      </c>
      <c r="B174" s="36" t="s">
        <v>194</v>
      </c>
      <c r="C174" s="35">
        <v>1</v>
      </c>
      <c r="D174" s="36">
        <v>2.7445520000000001</v>
      </c>
      <c r="E174" s="35">
        <v>0</v>
      </c>
      <c r="F174" s="36">
        <v>0</v>
      </c>
      <c r="G174" s="35">
        <v>0</v>
      </c>
      <c r="H174" s="36">
        <v>0</v>
      </c>
      <c r="I174" s="36">
        <f>D174+F174+H174</f>
        <v>2.7445520000000001</v>
      </c>
      <c r="J174" s="36">
        <v>3.5834739999999998</v>
      </c>
      <c r="K174" s="106">
        <f>I174/J174*100</f>
        <v>76.589142268089574</v>
      </c>
    </row>
    <row r="175" spans="1:11" s="37" customFormat="1" ht="14.25" customHeight="1">
      <c r="A175" s="47">
        <v>44</v>
      </c>
      <c r="B175" s="36" t="s">
        <v>170</v>
      </c>
      <c r="C175" s="35">
        <v>0</v>
      </c>
      <c r="D175" s="36">
        <v>0</v>
      </c>
      <c r="E175" s="35">
        <v>0</v>
      </c>
      <c r="F175" s="36">
        <v>0</v>
      </c>
      <c r="G175" s="35">
        <v>3</v>
      </c>
      <c r="H175" s="36">
        <v>2.4925464800000001</v>
      </c>
      <c r="I175" s="36">
        <f>D175+F175+H175</f>
        <v>2.4925464800000001</v>
      </c>
      <c r="J175" s="36">
        <v>17.014890000000001</v>
      </c>
      <c r="K175" s="106">
        <f>I175/J175*100</f>
        <v>14.649207135632377</v>
      </c>
    </row>
    <row r="176" spans="1:11" s="37" customFormat="1" ht="14.25" customHeight="1">
      <c r="A176" s="47">
        <v>45</v>
      </c>
      <c r="B176" s="36" t="s">
        <v>199</v>
      </c>
      <c r="C176" s="35">
        <v>1</v>
      </c>
      <c r="D176" s="36">
        <v>2.4175</v>
      </c>
      <c r="E176" s="35">
        <v>0</v>
      </c>
      <c r="F176" s="36">
        <v>0</v>
      </c>
      <c r="G176" s="35">
        <v>0</v>
      </c>
      <c r="H176" s="36">
        <v>0</v>
      </c>
      <c r="I176" s="36">
        <f>D176+F176+H176</f>
        <v>2.4175</v>
      </c>
      <c r="J176" s="36">
        <v>0.20532464</v>
      </c>
      <c r="K176" s="106">
        <f>I176/J176*100</f>
        <v>1177.4037446260711</v>
      </c>
    </row>
    <row r="177" spans="1:11" s="37" customFormat="1" ht="14.25" customHeight="1">
      <c r="A177" s="47">
        <v>46</v>
      </c>
      <c r="B177" s="36" t="s">
        <v>192</v>
      </c>
      <c r="C177" s="35">
        <v>1</v>
      </c>
      <c r="D177" s="36">
        <v>2.65177</v>
      </c>
      <c r="E177" s="35">
        <v>1</v>
      </c>
      <c r="F177" s="36">
        <v>-0.80330443750000002</v>
      </c>
      <c r="G177" s="35">
        <v>0</v>
      </c>
      <c r="H177" s="36">
        <v>0</v>
      </c>
      <c r="I177" s="36">
        <f>D177+F177+H177</f>
        <v>1.8484655624999999</v>
      </c>
      <c r="J177" s="36">
        <v>5.2664000000000002E-2</v>
      </c>
      <c r="K177" s="106">
        <f>I177/J177*100</f>
        <v>3509.9224565167851</v>
      </c>
    </row>
    <row r="178" spans="1:11" s="37" customFormat="1" ht="14.25" customHeight="1">
      <c r="A178" s="47">
        <v>47</v>
      </c>
      <c r="B178" s="36" t="s">
        <v>188</v>
      </c>
      <c r="C178" s="35">
        <v>0</v>
      </c>
      <c r="D178" s="36">
        <v>0</v>
      </c>
      <c r="E178" s="35">
        <v>0</v>
      </c>
      <c r="F178" s="36">
        <v>0</v>
      </c>
      <c r="G178" s="35">
        <v>3</v>
      </c>
      <c r="H178" s="36">
        <v>0.93331200000000003</v>
      </c>
      <c r="I178" s="36">
        <f>D178+F178+H178</f>
        <v>0.93331200000000003</v>
      </c>
      <c r="J178" s="36">
        <v>7.3177562199999997</v>
      </c>
      <c r="K178" s="106">
        <f>I178/J178*100</f>
        <v>12.754073406397243</v>
      </c>
    </row>
    <row r="179" spans="1:11" s="37" customFormat="1" ht="14.25" customHeight="1">
      <c r="A179" s="47">
        <v>48</v>
      </c>
      <c r="B179" s="36" t="s">
        <v>196</v>
      </c>
      <c r="C179" s="35">
        <v>2</v>
      </c>
      <c r="D179" s="36">
        <v>0.23</v>
      </c>
      <c r="E179" s="35">
        <v>1</v>
      </c>
      <c r="F179" s="36">
        <v>0.35509800000000002</v>
      </c>
      <c r="G179" s="35">
        <v>5</v>
      </c>
      <c r="H179" s="36">
        <v>0.23721291</v>
      </c>
      <c r="I179" s="36">
        <f>D179+F179+H179</f>
        <v>0.82231091000000001</v>
      </c>
      <c r="J179" s="36">
        <v>47.143973799999998</v>
      </c>
      <c r="K179" s="106">
        <f>I179/J179*100</f>
        <v>1.7442545541207646</v>
      </c>
    </row>
    <row r="180" spans="1:11" s="37" customFormat="1" ht="14.25" customHeight="1">
      <c r="A180" s="47">
        <v>49</v>
      </c>
      <c r="B180" s="36" t="s">
        <v>177</v>
      </c>
      <c r="C180" s="35">
        <v>1</v>
      </c>
      <c r="D180" s="36">
        <v>0.43668099999999999</v>
      </c>
      <c r="E180" s="35">
        <v>0</v>
      </c>
      <c r="F180" s="36">
        <v>0</v>
      </c>
      <c r="G180" s="35">
        <v>1</v>
      </c>
      <c r="H180" s="36">
        <v>0.10492539999999999</v>
      </c>
      <c r="I180" s="36">
        <f>D180+F180+H180</f>
        <v>0.54160639999999993</v>
      </c>
      <c r="J180" s="36">
        <v>0.84445194999999995</v>
      </c>
      <c r="K180" s="106">
        <f>I180/J180*100</f>
        <v>64.137029939950992</v>
      </c>
    </row>
    <row r="181" spans="1:11" s="37" customFormat="1" ht="14.25" customHeight="1">
      <c r="A181" s="47">
        <v>50</v>
      </c>
      <c r="B181" s="36" t="s">
        <v>183</v>
      </c>
      <c r="C181" s="35">
        <v>0</v>
      </c>
      <c r="D181" s="36">
        <v>0</v>
      </c>
      <c r="E181" s="35">
        <v>0</v>
      </c>
      <c r="F181" s="36">
        <v>0</v>
      </c>
      <c r="G181" s="35">
        <v>1</v>
      </c>
      <c r="H181" s="36">
        <v>0.34491258000000002</v>
      </c>
      <c r="I181" s="36">
        <f>D181+F181+H181</f>
        <v>0.34491258000000002</v>
      </c>
      <c r="J181" s="36">
        <v>0.35397271999999996</v>
      </c>
      <c r="K181" s="106">
        <f>I181/J181*100</f>
        <v>97.440441172980812</v>
      </c>
    </row>
    <row r="182" spans="1:11" s="37" customFormat="1" ht="14.25" customHeight="1">
      <c r="A182" s="47">
        <v>51</v>
      </c>
      <c r="B182" s="36" t="s">
        <v>263</v>
      </c>
      <c r="C182" s="35">
        <v>0</v>
      </c>
      <c r="D182" s="36">
        <v>0</v>
      </c>
      <c r="E182" s="35">
        <v>0</v>
      </c>
      <c r="F182" s="36">
        <v>0</v>
      </c>
      <c r="G182" s="35">
        <v>1</v>
      </c>
      <c r="H182" s="36">
        <v>0.32910060999999996</v>
      </c>
      <c r="I182" s="36">
        <f>D182+F182+H182</f>
        <v>0.32910060999999996</v>
      </c>
      <c r="J182" s="36"/>
      <c r="K182" s="106"/>
    </row>
    <row r="183" spans="1:11" s="37" customFormat="1" ht="14.25" customHeight="1">
      <c r="A183" s="47">
        <v>52</v>
      </c>
      <c r="B183" s="36" t="s">
        <v>186</v>
      </c>
      <c r="C183" s="35">
        <v>1</v>
      </c>
      <c r="D183" s="36">
        <v>0.15</v>
      </c>
      <c r="E183" s="35">
        <v>0</v>
      </c>
      <c r="F183" s="36">
        <v>0</v>
      </c>
      <c r="G183" s="35">
        <v>0</v>
      </c>
      <c r="H183" s="36">
        <v>0</v>
      </c>
      <c r="I183" s="36">
        <f>D183+F183+H183</f>
        <v>0.15</v>
      </c>
      <c r="J183" s="36">
        <v>4.2326300000000002E-3</v>
      </c>
      <c r="K183" s="106">
        <f>I183/J183*100</f>
        <v>3543.8958756139796</v>
      </c>
    </row>
    <row r="184" spans="1:11" s="37" customFormat="1" ht="14.25" customHeight="1">
      <c r="A184" s="47">
        <v>53</v>
      </c>
      <c r="B184" s="36" t="s">
        <v>198</v>
      </c>
      <c r="C184" s="35">
        <v>0</v>
      </c>
      <c r="D184" s="36">
        <v>0</v>
      </c>
      <c r="E184" s="35">
        <v>0</v>
      </c>
      <c r="F184" s="36">
        <v>0</v>
      </c>
      <c r="G184" s="35">
        <v>1</v>
      </c>
      <c r="H184" s="36">
        <v>0.12521639000000001</v>
      </c>
      <c r="I184" s="36">
        <f>D184+F184+H184</f>
        <v>0.12521639000000001</v>
      </c>
      <c r="J184" s="36">
        <v>10.101756460000001</v>
      </c>
      <c r="K184" s="106">
        <f>I184/J184*100</f>
        <v>1.2395506711711004</v>
      </c>
    </row>
    <row r="185" spans="1:11" s="41" customFormat="1" ht="14.25">
      <c r="A185" s="193" t="s">
        <v>62</v>
      </c>
      <c r="B185" s="194"/>
      <c r="C185" s="51">
        <f>SUM(C132:C184)</f>
        <v>1816</v>
      </c>
      <c r="D185" s="52">
        <f>SUM(D132:D184)</f>
        <v>10763.881721939999</v>
      </c>
      <c r="E185" s="51">
        <f>SUM(E132:E184)</f>
        <v>734</v>
      </c>
      <c r="F185" s="52">
        <f>SUM(F132:F184)</f>
        <v>4967.9996451799443</v>
      </c>
      <c r="G185" s="51">
        <f>SUM(G132:G184)</f>
        <v>1795</v>
      </c>
      <c r="H185" s="52">
        <f>SUM(H132:H184)</f>
        <v>2269.178059379999</v>
      </c>
      <c r="I185" s="52">
        <f>SUM(I132:I184)</f>
        <v>18001.059426499942</v>
      </c>
      <c r="J185" s="109"/>
      <c r="K185" s="176">
        <f>K27</f>
        <v>110.85232086187131</v>
      </c>
    </row>
    <row r="188" spans="1:11">
      <c r="A188" s="190" t="s">
        <v>325</v>
      </c>
      <c r="B188" s="190"/>
      <c r="C188" s="190"/>
      <c r="D188" s="190"/>
      <c r="E188" s="190"/>
      <c r="F188" s="190"/>
      <c r="G188" s="190"/>
      <c r="H188" s="190"/>
      <c r="I188" s="190"/>
      <c r="J188" s="190"/>
      <c r="K188" s="190"/>
    </row>
    <row r="189" spans="1:11">
      <c r="A189" s="192" t="str">
        <f>A6</f>
        <v>Tính từ 01/01/2024 đến 20/07/2024</v>
      </c>
      <c r="B189" s="192"/>
      <c r="C189" s="192"/>
      <c r="D189" s="192"/>
      <c r="E189" s="192"/>
      <c r="F189" s="192"/>
      <c r="G189" s="192"/>
      <c r="H189" s="192"/>
      <c r="I189" s="192"/>
      <c r="J189" s="192"/>
      <c r="K189" s="192"/>
    </row>
    <row r="190" spans="1:11">
      <c r="E190" s="25"/>
      <c r="F190" s="50"/>
      <c r="J190" s="24"/>
    </row>
    <row r="191" spans="1:11" ht="60.75" customHeight="1">
      <c r="A191" s="117" t="s">
        <v>1</v>
      </c>
      <c r="B191" s="118" t="s">
        <v>288</v>
      </c>
      <c r="C191" s="119" t="s">
        <v>37</v>
      </c>
      <c r="D191" s="104" t="s">
        <v>38</v>
      </c>
      <c r="E191" s="120" t="s">
        <v>289</v>
      </c>
      <c r="F191" s="104" t="s">
        <v>290</v>
      </c>
      <c r="G191" s="119" t="s">
        <v>41</v>
      </c>
      <c r="H191" s="104" t="s">
        <v>291</v>
      </c>
      <c r="I191" s="104" t="s">
        <v>43</v>
      </c>
      <c r="J191" s="104" t="s">
        <v>313</v>
      </c>
      <c r="K191" s="105" t="s">
        <v>287</v>
      </c>
    </row>
    <row r="192" spans="1:11" s="124" customFormat="1" ht="14.25" customHeight="1">
      <c r="A192" s="121" t="s">
        <v>292</v>
      </c>
      <c r="B192" s="122" t="s">
        <v>293</v>
      </c>
      <c r="C192" s="123">
        <f t="shared" ref="C192:I192" si="1">SUM(C193:C203)</f>
        <v>645</v>
      </c>
      <c r="D192" s="137">
        <f t="shared" si="1"/>
        <v>5787.96790822</v>
      </c>
      <c r="E192" s="123">
        <f t="shared" si="1"/>
        <v>317</v>
      </c>
      <c r="F192" s="137">
        <f>SUM(F193:F203)</f>
        <v>2731.3502509900022</v>
      </c>
      <c r="G192" s="123">
        <f t="shared" si="1"/>
        <v>237</v>
      </c>
      <c r="H192" s="137">
        <f t="shared" si="1"/>
        <v>815.72606266000025</v>
      </c>
      <c r="I192" s="110">
        <f t="shared" si="1"/>
        <v>9335.0442218700027</v>
      </c>
      <c r="J192" s="110">
        <v>4568.3202198812505</v>
      </c>
      <c r="K192" s="111">
        <f t="shared" ref="K192" si="2">I192/J192*100</f>
        <v>204.34303578904237</v>
      </c>
    </row>
    <row r="193" spans="1:11" s="37" customFormat="1" ht="14.25" customHeight="1">
      <c r="A193" s="47">
        <v>1</v>
      </c>
      <c r="B193" s="38" t="s">
        <v>149</v>
      </c>
      <c r="C193" s="125">
        <f>VLOOKUP(B193,$B$132:$K$184,2,FALSE)</f>
        <v>143</v>
      </c>
      <c r="D193" s="126">
        <f>VLOOKUP(B193,$B$132:$K$184,3,FALSE)</f>
        <v>1075.8020579400002</v>
      </c>
      <c r="E193" s="125">
        <f>VLOOKUP(B193,$B$132:$K$184,4,FALSE)</f>
        <v>103</v>
      </c>
      <c r="F193" s="126">
        <f>VLOOKUP(B193,$B$132:$K$184,5,FALSE)</f>
        <v>138.88083474000246</v>
      </c>
      <c r="G193" s="125">
        <f>VLOOKUP(B193,$B$132:$K$184,6,FALSE)</f>
        <v>124</v>
      </c>
      <c r="H193" s="126">
        <f>VLOOKUP(B193,$B$132:$K$184,7,FALSE)</f>
        <v>163.83543279000003</v>
      </c>
      <c r="I193" s="126">
        <f>VLOOKUP(B193,$B$132:$K$184,8,FALSE)</f>
        <v>1378.5183254700028</v>
      </c>
      <c r="J193" s="125">
        <v>1865.0855793474993</v>
      </c>
      <c r="K193" s="106">
        <f t="shared" ref="K193:K198" si="3">I193/J193*100</f>
        <v>73.911800119771328</v>
      </c>
    </row>
    <row r="194" spans="1:11" s="37" customFormat="1" ht="14.25" customHeight="1">
      <c r="A194" s="47">
        <v>2</v>
      </c>
      <c r="B194" s="125" t="s">
        <v>154</v>
      </c>
      <c r="C194" s="125">
        <f>VLOOKUP(B194,$B$132:$K$184,2,FALSE)</f>
        <v>259</v>
      </c>
      <c r="D194" s="126">
        <f>VLOOKUP(B194,$B$132:$K$184,3,FALSE)</f>
        <v>1443.7291283799998</v>
      </c>
      <c r="E194" s="125">
        <f>VLOOKUP(B194,$B$132:$K$184,4,FALSE)</f>
        <v>102</v>
      </c>
      <c r="F194" s="126">
        <f>VLOOKUP(B194,$B$132:$K$184,5,FALSE)</f>
        <v>1523.489355125</v>
      </c>
      <c r="G194" s="125">
        <f>VLOOKUP(B194,$B$132:$K$184,6,FALSE)</f>
        <v>43</v>
      </c>
      <c r="H194" s="126">
        <f>VLOOKUP(B194,$B$132:$K$184,7,FALSE)</f>
        <v>232.57214926000006</v>
      </c>
      <c r="I194" s="126">
        <f>VLOOKUP(B194,$B$132:$K$184,8,FALSE)</f>
        <v>3199.7906327649998</v>
      </c>
      <c r="J194" s="125">
        <v>750.50183943874993</v>
      </c>
      <c r="K194" s="106">
        <f t="shared" si="3"/>
        <v>426.3534697207283</v>
      </c>
    </row>
    <row r="195" spans="1:11" s="37" customFormat="1" ht="14.25" customHeight="1">
      <c r="A195" s="47">
        <v>3</v>
      </c>
      <c r="B195" s="38" t="s">
        <v>176</v>
      </c>
      <c r="C195" s="125">
        <f>VLOOKUP(B195,$B$132:$K$184,2,FALSE)</f>
        <v>24</v>
      </c>
      <c r="D195" s="126">
        <f>VLOOKUP(B195,$B$132:$K$184,3,FALSE)</f>
        <v>1359.9683279999999</v>
      </c>
      <c r="E195" s="125">
        <f>VLOOKUP(B195,$B$132:$K$184,4,FALSE)</f>
        <v>18</v>
      </c>
      <c r="F195" s="126">
        <f>VLOOKUP(B195,$B$132:$K$184,5,FALSE)</f>
        <v>202.79836599999999</v>
      </c>
      <c r="G195" s="125">
        <f>VLOOKUP(B195,$B$132:$K$184,6,FALSE)</f>
        <v>2</v>
      </c>
      <c r="H195" s="126">
        <f>VLOOKUP(B195,$B$132:$K$184,7,FALSE)</f>
        <v>0.56139161000000004</v>
      </c>
      <c r="I195" s="126">
        <f>VLOOKUP(B195,$B$132:$K$184,8,FALSE)</f>
        <v>1563.32808561</v>
      </c>
      <c r="J195" s="125">
        <v>422.11393099999998</v>
      </c>
      <c r="K195" s="106">
        <f t="shared" si="3"/>
        <v>370.35690385920952</v>
      </c>
    </row>
    <row r="196" spans="1:11" s="37" customFormat="1" ht="14.25" customHeight="1">
      <c r="A196" s="47">
        <v>4</v>
      </c>
      <c r="B196" s="127" t="s">
        <v>155</v>
      </c>
      <c r="C196" s="125">
        <f>VLOOKUP(B196,$B$132:$K$184,2,FALSE)</f>
        <v>35</v>
      </c>
      <c r="D196" s="126">
        <f>VLOOKUP(B196,$B$132:$K$184,3,FALSE)</f>
        <v>548.38744799999995</v>
      </c>
      <c r="E196" s="125">
        <f>VLOOKUP(B196,$B$132:$K$184,4,FALSE)</f>
        <v>27</v>
      </c>
      <c r="F196" s="126">
        <f>VLOOKUP(B196,$B$132:$K$184,5,FALSE)</f>
        <v>-13.839233</v>
      </c>
      <c r="G196" s="125">
        <f>VLOOKUP(B196,$B$132:$K$184,6,FALSE)</f>
        <v>10</v>
      </c>
      <c r="H196" s="126">
        <f>VLOOKUP(B196,$B$132:$K$184,7,FALSE)</f>
        <v>1.9281616700000004</v>
      </c>
      <c r="I196" s="126">
        <f>VLOOKUP(B196,$B$132:$K$184,8,FALSE)</f>
        <v>536.47637666999992</v>
      </c>
      <c r="J196" s="125">
        <v>382.01382112499999</v>
      </c>
      <c r="K196" s="106">
        <f t="shared" si="3"/>
        <v>140.43376103255116</v>
      </c>
    </row>
    <row r="197" spans="1:11" s="37" customFormat="1" ht="14.25" customHeight="1">
      <c r="A197" s="47">
        <v>5</v>
      </c>
      <c r="B197" s="125" t="s">
        <v>153</v>
      </c>
      <c r="C197" s="125">
        <f>VLOOKUP(B197,$B$132:$K$184,2,FALSE)</f>
        <v>66</v>
      </c>
      <c r="D197" s="126">
        <f>VLOOKUP(B197,$B$132:$K$184,3,FALSE)</f>
        <v>400.5134549</v>
      </c>
      <c r="E197" s="125">
        <f>VLOOKUP(B197,$B$132:$K$184,4,FALSE)</f>
        <v>27</v>
      </c>
      <c r="F197" s="126">
        <f>VLOOKUP(B197,$B$132:$K$184,5,FALSE)</f>
        <v>464.40738750000003</v>
      </c>
      <c r="G197" s="125">
        <f>VLOOKUP(B197,$B$132:$K$184,6,FALSE)</f>
        <v>29</v>
      </c>
      <c r="H197" s="126">
        <f>VLOOKUP(B197,$B$132:$K$184,7,FALSE)</f>
        <v>409.96662697000016</v>
      </c>
      <c r="I197" s="126">
        <f>VLOOKUP(B197,$B$132:$K$184,8,FALSE)</f>
        <v>1274.8874693700002</v>
      </c>
      <c r="J197" s="125">
        <v>552.86581883000008</v>
      </c>
      <c r="K197" s="106">
        <f t="shared" si="3"/>
        <v>230.596181921316</v>
      </c>
    </row>
    <row r="198" spans="1:11" s="37" customFormat="1" ht="14.25" customHeight="1">
      <c r="A198" s="47">
        <v>6</v>
      </c>
      <c r="B198" s="125" t="s">
        <v>168</v>
      </c>
      <c r="C198" s="125">
        <f>VLOOKUP(B198,$B$132:$K$184,2,FALSE)</f>
        <v>21</v>
      </c>
      <c r="D198" s="126">
        <f>VLOOKUP(B198,$B$132:$K$184,3,FALSE)</f>
        <v>89.929241000000005</v>
      </c>
      <c r="E198" s="125">
        <f>VLOOKUP(B198,$B$132:$K$184,4,FALSE)</f>
        <v>2</v>
      </c>
      <c r="F198" s="126">
        <f>VLOOKUP(B198,$B$132:$K$184,5,FALSE)</f>
        <v>94.77</v>
      </c>
      <c r="G198" s="125">
        <f>VLOOKUP(B198,$B$132:$K$184,6,FALSE)</f>
        <v>3</v>
      </c>
      <c r="H198" s="126">
        <f>VLOOKUP(B198,$B$132:$K$184,7,FALSE)</f>
        <v>1.4765266400000001</v>
      </c>
      <c r="I198" s="126">
        <f>VLOOKUP(B198,$B$132:$K$184,8,FALSE)</f>
        <v>186.17576764</v>
      </c>
      <c r="J198" s="125">
        <v>107.13632</v>
      </c>
      <c r="K198" s="106">
        <f t="shared" si="3"/>
        <v>173.77465236812316</v>
      </c>
    </row>
    <row r="199" spans="1:11" s="37" customFormat="1" ht="14.25" customHeight="1">
      <c r="A199" s="47">
        <v>7</v>
      </c>
      <c r="B199" s="127" t="s">
        <v>163</v>
      </c>
      <c r="C199" s="125">
        <f>VLOOKUP(B199,$B$132:$K$184,2,FALSE)</f>
        <v>18</v>
      </c>
      <c r="D199" s="126">
        <f>VLOOKUP(B199,$B$132:$K$184,3,FALSE)</f>
        <v>163.451065</v>
      </c>
      <c r="E199" s="125">
        <f>VLOOKUP(B199,$B$132:$K$184,4,FALSE)</f>
        <v>8</v>
      </c>
      <c r="F199" s="126">
        <f>VLOOKUP(B199,$B$132:$K$184,5,FALSE)</f>
        <v>-20.358521</v>
      </c>
      <c r="G199" s="125">
        <f>VLOOKUP(B199,$B$132:$K$184,6,FALSE)</f>
        <v>2</v>
      </c>
      <c r="H199" s="126">
        <f>VLOOKUP(B199,$B$132:$K$184,7,FALSE)</f>
        <v>0.13991000000000001</v>
      </c>
      <c r="I199" s="126">
        <f>VLOOKUP(B199,$B$132:$K$184,8,FALSE)</f>
        <v>143.23245399999999</v>
      </c>
      <c r="J199" s="125">
        <v>143.170851</v>
      </c>
      <c r="K199" s="106"/>
    </row>
    <row r="200" spans="1:11" s="37" customFormat="1" ht="14.25" customHeight="1">
      <c r="A200" s="47">
        <v>8</v>
      </c>
      <c r="B200" s="125" t="s">
        <v>165</v>
      </c>
      <c r="C200" s="125">
        <f>VLOOKUP(B200,$B$132:$K$184,2,FALSE)</f>
        <v>19</v>
      </c>
      <c r="D200" s="126">
        <f>VLOOKUP(B200,$B$132:$K$184,3,FALSE)</f>
        <v>425.08859899999999</v>
      </c>
      <c r="E200" s="125">
        <f>VLOOKUP(B200,$B$132:$K$184,4,FALSE)</f>
        <v>2</v>
      </c>
      <c r="F200" s="126">
        <f>VLOOKUP(B200,$B$132:$K$184,5,FALSE)</f>
        <v>5</v>
      </c>
      <c r="G200" s="125">
        <f>VLOOKUP(B200,$B$132:$K$184,6,FALSE)</f>
        <v>2</v>
      </c>
      <c r="H200" s="126">
        <f>VLOOKUP(B200,$B$132:$K$184,7,FALSE)</f>
        <v>5.8966660000000004E-2</v>
      </c>
      <c r="I200" s="126">
        <f>VLOOKUP(B200,$B$132:$K$184,8,FALSE)</f>
        <v>430.14756566</v>
      </c>
      <c r="J200" s="125">
        <v>39.861646</v>
      </c>
      <c r="K200" s="106"/>
    </row>
    <row r="201" spans="1:11" s="37" customFormat="1" ht="14.25" customHeight="1">
      <c r="A201" s="47">
        <v>9</v>
      </c>
      <c r="B201" s="125" t="s">
        <v>161</v>
      </c>
      <c r="C201" s="125">
        <f>VLOOKUP(B201,$B$132:$K$184,2,FALSE)</f>
        <v>39</v>
      </c>
      <c r="D201" s="126">
        <f>VLOOKUP(B201,$B$132:$K$184,3,FALSE)</f>
        <v>153.02854099999999</v>
      </c>
      <c r="E201" s="125">
        <f>VLOOKUP(B201,$B$132:$K$184,4,FALSE)</f>
        <v>13</v>
      </c>
      <c r="F201" s="126">
        <f>VLOOKUP(B201,$B$132:$K$184,5,FALSE)</f>
        <v>39.988</v>
      </c>
      <c r="G201" s="125">
        <f>VLOOKUP(B201,$B$132:$K$184,6,FALSE)</f>
        <v>21</v>
      </c>
      <c r="H201" s="126">
        <f>VLOOKUP(B201,$B$132:$K$184,7,FALSE)</f>
        <v>4.2388734799999996</v>
      </c>
      <c r="I201" s="126">
        <f>VLOOKUP(B201,$B$132:$K$184,8,FALSE)</f>
        <v>197.25541447999998</v>
      </c>
      <c r="J201" s="125">
        <v>175.43438123999999</v>
      </c>
      <c r="K201" s="106">
        <f>I201/J201*100</f>
        <v>112.43828780069518</v>
      </c>
    </row>
    <row r="202" spans="1:11" s="37" customFormat="1" ht="14.25" customHeight="1">
      <c r="A202" s="47">
        <v>10</v>
      </c>
      <c r="B202" s="125" t="s">
        <v>156</v>
      </c>
      <c r="C202" s="125">
        <f>VLOOKUP(B202,$B$132:$K$184,2,FALSE)</f>
        <v>17</v>
      </c>
      <c r="D202" s="126">
        <f>VLOOKUP(B202,$B$132:$K$184,3,FALSE)</f>
        <v>96.68</v>
      </c>
      <c r="E202" s="125">
        <f>VLOOKUP(B202,$B$132:$K$184,4,FALSE)</f>
        <v>15</v>
      </c>
      <c r="F202" s="126">
        <f>VLOOKUP(B202,$B$132:$K$184,5,FALSE)</f>
        <v>296.214061625</v>
      </c>
      <c r="G202" s="125">
        <f>VLOOKUP(B202,$B$132:$K$184,6,FALSE)</f>
        <v>1</v>
      </c>
      <c r="H202" s="126">
        <f>VLOOKUP(B202,$B$132:$K$184,7,FALSE)</f>
        <v>0.94802357999999998</v>
      </c>
      <c r="I202" s="126">
        <f>VLOOKUP(B202,$B$132:$K$184,8,FALSE)</f>
        <v>393.84208520499999</v>
      </c>
      <c r="J202" s="125">
        <v>119.76583190000001</v>
      </c>
      <c r="K202" s="106">
        <f>I202/J202*100</f>
        <v>328.843443039617</v>
      </c>
    </row>
    <row r="203" spans="1:11" s="37" customFormat="1" ht="14.25" customHeight="1">
      <c r="A203" s="128">
        <v>11</v>
      </c>
      <c r="B203" s="129" t="s">
        <v>175</v>
      </c>
      <c r="C203" s="125">
        <f>VLOOKUP(B203,$B$132:$K$184,2,FALSE)</f>
        <v>4</v>
      </c>
      <c r="D203" s="126">
        <f>VLOOKUP(B203,$B$132:$K$184,3,FALSE)</f>
        <v>31.390045000000001</v>
      </c>
      <c r="E203" s="125">
        <f>VLOOKUP(B203,$B$132:$K$184,4,FALSE)</f>
        <v>0</v>
      </c>
      <c r="F203" s="126">
        <f>VLOOKUP(B203,$B$132:$K$184,5,FALSE)</f>
        <v>0</v>
      </c>
      <c r="G203" s="125">
        <f>VLOOKUP(B203,$B$132:$K$184,6,FALSE)</f>
        <v>0</v>
      </c>
      <c r="H203" s="126">
        <f>VLOOKUP(B203,$B$132:$K$184,7,FALSE)</f>
        <v>0</v>
      </c>
      <c r="I203" s="126">
        <f>VLOOKUP(B203,$B$132:$K$184,8,FALSE)</f>
        <v>31.390045000000001</v>
      </c>
      <c r="J203" s="125">
        <v>10.370199999999999</v>
      </c>
      <c r="K203" s="106">
        <f>I203/J203*100</f>
        <v>302.69469248423371</v>
      </c>
    </row>
    <row r="204" spans="1:11" ht="14.25" customHeight="1">
      <c r="A204" s="130" t="s">
        <v>294</v>
      </c>
      <c r="B204" s="131" t="s">
        <v>295</v>
      </c>
      <c r="C204" s="132">
        <f t="shared" ref="C204:I204" si="4">SUM(C205:C210)</f>
        <v>922</v>
      </c>
      <c r="D204" s="133">
        <f t="shared" si="4"/>
        <v>3065.8276796199993</v>
      </c>
      <c r="E204" s="132">
        <f t="shared" si="4"/>
        <v>259</v>
      </c>
      <c r="F204" s="133">
        <f>SUM(F205:F210)</f>
        <v>1311.8073083852541</v>
      </c>
      <c r="G204" s="132">
        <f t="shared" si="4"/>
        <v>1401</v>
      </c>
      <c r="H204" s="133">
        <f>SUM(H205:H210)</f>
        <v>1272.0287764000007</v>
      </c>
      <c r="I204" s="133">
        <f t="shared" si="4"/>
        <v>5649.6637644052535</v>
      </c>
      <c r="J204" s="112">
        <v>3797.5977062667189</v>
      </c>
      <c r="K204" s="113">
        <f t="shared" ref="K204:K211" si="5">I204/J204*100</f>
        <v>148.76941164890354</v>
      </c>
    </row>
    <row r="205" spans="1:11" s="37" customFormat="1" ht="14.25" customHeight="1">
      <c r="A205" s="47">
        <v>1</v>
      </c>
      <c r="B205" s="125" t="s">
        <v>151</v>
      </c>
      <c r="C205" s="125">
        <f>VLOOKUP(B205,$B$132:$K$184,2,FALSE)</f>
        <v>20</v>
      </c>
      <c r="D205" s="126">
        <f>VLOOKUP(B205,$B$132:$K$184,3,FALSE)</f>
        <v>1533.1411415499999</v>
      </c>
      <c r="E205" s="125">
        <f>VLOOKUP(B205,$B$132:$K$184,4,FALSE)</f>
        <v>2</v>
      </c>
      <c r="F205" s="126">
        <f>VLOOKUP(B205,$B$132:$K$184,5,FALSE)</f>
        <v>-9.5574569999999994</v>
      </c>
      <c r="G205" s="125">
        <f>VLOOKUP(B205,$B$132:$K$184,6,FALSE)</f>
        <v>8</v>
      </c>
      <c r="H205" s="126">
        <f>VLOOKUP(B205,$B$132:$K$184,7,FALSE)</f>
        <v>18.65231305</v>
      </c>
      <c r="I205" s="126">
        <f>VLOOKUP(B205,$B$132:$K$184,8,FALSE)</f>
        <v>1542.2359975999998</v>
      </c>
      <c r="J205" s="125">
        <v>124.35795722999998</v>
      </c>
      <c r="K205" s="106">
        <f t="shared" ref="K205:K210" si="6">I205/J205*100</f>
        <v>1240.1586773797153</v>
      </c>
    </row>
    <row r="206" spans="1:11" s="37" customFormat="1" ht="14.25" customHeight="1">
      <c r="A206" s="47">
        <v>2</v>
      </c>
      <c r="B206" s="125" t="s">
        <v>147</v>
      </c>
      <c r="C206" s="125">
        <f>VLOOKUP(B206,$B$132:$K$184,2,FALSE)</f>
        <v>710</v>
      </c>
      <c r="D206" s="126">
        <f>VLOOKUP(B206,$B$132:$K$184,3,FALSE)</f>
        <v>255.09660431999995</v>
      </c>
      <c r="E206" s="125">
        <f>VLOOKUP(B206,$B$132:$K$184,4,FALSE)</f>
        <v>89</v>
      </c>
      <c r="F206" s="126">
        <f>VLOOKUP(B206,$B$132:$K$184,5,FALSE)</f>
        <v>325.77407122119143</v>
      </c>
      <c r="G206" s="125">
        <f>VLOOKUP(B206,$B$132:$K$184,6,FALSE)</f>
        <v>1259</v>
      </c>
      <c r="H206" s="126">
        <f>VLOOKUP(B206,$B$132:$K$184,7,FALSE)</f>
        <v>964.45710186000065</v>
      </c>
      <c r="I206" s="126">
        <f>VLOOKUP(B206,$B$132:$K$184,8,FALSE)</f>
        <v>1545.3277774011922</v>
      </c>
      <c r="J206" s="125">
        <v>1144.2882994435936</v>
      </c>
      <c r="K206" s="106">
        <f t="shared" si="6"/>
        <v>135.04706621160094</v>
      </c>
    </row>
    <row r="207" spans="1:11" s="37" customFormat="1" ht="14.25" customHeight="1">
      <c r="A207" s="47">
        <v>3</v>
      </c>
      <c r="B207" s="125" t="s">
        <v>152</v>
      </c>
      <c r="C207" s="125">
        <f>VLOOKUP(B207,$B$132:$K$184,2,FALSE)</f>
        <v>56</v>
      </c>
      <c r="D207" s="126">
        <f>VLOOKUP(B207,$B$132:$K$184,3,FALSE)</f>
        <v>629.61389999999994</v>
      </c>
      <c r="E207" s="125">
        <f>VLOOKUP(B207,$B$132:$K$184,4,FALSE)</f>
        <v>49</v>
      </c>
      <c r="F207" s="126">
        <f>VLOOKUP(B207,$B$132:$K$184,5,FALSE)</f>
        <v>271.64579375</v>
      </c>
      <c r="G207" s="125">
        <f>VLOOKUP(B207,$B$132:$K$184,6,FALSE)</f>
        <v>27</v>
      </c>
      <c r="H207" s="126">
        <f>VLOOKUP(B207,$B$132:$K$184,7,FALSE)</f>
        <v>149.51412568000003</v>
      </c>
      <c r="I207" s="126">
        <f>VLOOKUP(B207,$B$132:$K$184,8,FALSE)</f>
        <v>1050.77381943</v>
      </c>
      <c r="J207" s="125">
        <v>678.76980244000003</v>
      </c>
      <c r="K207" s="106">
        <f t="shared" si="6"/>
        <v>154.80562270931068</v>
      </c>
    </row>
    <row r="208" spans="1:11" s="37" customFormat="1" ht="14.25" customHeight="1">
      <c r="A208" s="47">
        <v>4</v>
      </c>
      <c r="B208" s="125" t="s">
        <v>150</v>
      </c>
      <c r="C208" s="125">
        <f>VLOOKUP(B208,$B$132:$K$184,2,FALSE)</f>
        <v>108</v>
      </c>
      <c r="D208" s="126">
        <f>VLOOKUP(B208,$B$132:$K$184,3,FALSE)</f>
        <v>469.16270535999996</v>
      </c>
      <c r="E208" s="125">
        <f>VLOOKUP(B208,$B$132:$K$184,4,FALSE)</f>
        <v>78</v>
      </c>
      <c r="F208" s="126">
        <f>VLOOKUP(B208,$B$132:$K$184,5,FALSE)</f>
        <v>528.89780825000003</v>
      </c>
      <c r="G208" s="125">
        <f>VLOOKUP(B208,$B$132:$K$184,6,FALSE)</f>
        <v>97</v>
      </c>
      <c r="H208" s="126">
        <f>VLOOKUP(B208,$B$132:$K$184,7,FALSE)</f>
        <v>128.86211505999998</v>
      </c>
      <c r="I208" s="126">
        <f>VLOOKUP(B208,$B$132:$K$184,8,FALSE)</f>
        <v>1126.92262867</v>
      </c>
      <c r="J208" s="125">
        <v>909.10695633812531</v>
      </c>
      <c r="K208" s="106">
        <f t="shared" si="6"/>
        <v>123.95930102759682</v>
      </c>
    </row>
    <row r="209" spans="1:11" s="37" customFormat="1" ht="14.25" customHeight="1">
      <c r="A209" s="47">
        <v>5</v>
      </c>
      <c r="B209" s="125" t="s">
        <v>148</v>
      </c>
      <c r="C209" s="125">
        <f>VLOOKUP(B209,$B$132:$K$184,2,FALSE)</f>
        <v>17</v>
      </c>
      <c r="D209" s="126">
        <f>VLOOKUP(B209,$B$132:$K$184,3,FALSE)</f>
        <v>130.1</v>
      </c>
      <c r="E209" s="125">
        <f>VLOOKUP(B209,$B$132:$K$184,4,FALSE)</f>
        <v>14</v>
      </c>
      <c r="F209" s="126">
        <f>VLOOKUP(B209,$B$132:$K$184,5,FALSE)</f>
        <v>138.64266281249999</v>
      </c>
      <c r="G209" s="125">
        <f>VLOOKUP(B209,$B$132:$K$184,6,FALSE)</f>
        <v>3</v>
      </c>
      <c r="H209" s="126">
        <f>VLOOKUP(B209,$B$132:$K$184,7,FALSE)</f>
        <v>0.60094681000000005</v>
      </c>
      <c r="I209" s="126">
        <f>VLOOKUP(B209,$B$132:$K$184,8,FALSE)</f>
        <v>269.34360962249997</v>
      </c>
      <c r="J209" s="125">
        <v>410.95363478500002</v>
      </c>
      <c r="K209" s="106">
        <f t="shared" si="6"/>
        <v>65.541118711217479</v>
      </c>
    </row>
    <row r="210" spans="1:11" s="37" customFormat="1" ht="14.25" customHeight="1">
      <c r="A210" s="128">
        <v>6</v>
      </c>
      <c r="B210" s="134" t="s">
        <v>162</v>
      </c>
      <c r="C210" s="125">
        <f>VLOOKUP(B210,$B$132:$K$184,2,FALSE)</f>
        <v>11</v>
      </c>
      <c r="D210" s="126">
        <f>VLOOKUP(B210,$B$132:$K$184,3,FALSE)</f>
        <v>48.713328390000001</v>
      </c>
      <c r="E210" s="125">
        <f>VLOOKUP(B210,$B$132:$K$184,4,FALSE)</f>
        <v>27</v>
      </c>
      <c r="F210" s="126">
        <f>VLOOKUP(B210,$B$132:$K$184,5,FALSE)</f>
        <v>56.404429351562499</v>
      </c>
      <c r="G210" s="125">
        <f>VLOOKUP(B210,$B$132:$K$184,6,FALSE)</f>
        <v>7</v>
      </c>
      <c r="H210" s="126">
        <f>VLOOKUP(B210,$B$132:$K$184,7,FALSE)</f>
        <v>9.94217394</v>
      </c>
      <c r="I210" s="126">
        <f>VLOOKUP(B210,$B$132:$K$184,8,FALSE)</f>
        <v>115.0599316815625</v>
      </c>
      <c r="J210" s="125">
        <v>530.12105602999986</v>
      </c>
      <c r="K210" s="106">
        <f t="shared" si="6"/>
        <v>21.704463607469158</v>
      </c>
    </row>
    <row r="211" spans="1:11" s="124" customFormat="1" ht="14.25" customHeight="1">
      <c r="A211" s="135" t="s">
        <v>296</v>
      </c>
      <c r="B211" s="132" t="s">
        <v>297</v>
      </c>
      <c r="C211" s="132">
        <f t="shared" ref="C211:I211" si="7">SUM(C212:C225)</f>
        <v>75</v>
      </c>
      <c r="D211" s="133">
        <f t="shared" si="7"/>
        <v>1052.2851829999997</v>
      </c>
      <c r="E211" s="132">
        <f t="shared" si="7"/>
        <v>59</v>
      </c>
      <c r="F211" s="133">
        <f>SUM(F212:F225)</f>
        <v>588.72902643750001</v>
      </c>
      <c r="G211" s="132">
        <f t="shared" si="7"/>
        <v>42</v>
      </c>
      <c r="H211" s="133">
        <f>SUM(H212:H225)</f>
        <v>40.586313309999994</v>
      </c>
      <c r="I211" s="114">
        <f t="shared" si="7"/>
        <v>1681.6005227475007</v>
      </c>
      <c r="J211" s="114">
        <v>1186.7803722362501</v>
      </c>
      <c r="K211" s="115">
        <f t="shared" si="5"/>
        <v>141.69433216854279</v>
      </c>
    </row>
    <row r="212" spans="1:11" s="37" customFormat="1" ht="14.25" customHeight="1">
      <c r="A212" s="47">
        <v>1</v>
      </c>
      <c r="B212" s="125" t="s">
        <v>169</v>
      </c>
      <c r="C212" s="125">
        <f>VLOOKUP(B212,$B$132:$K$184,2,FALSE)</f>
        <v>13</v>
      </c>
      <c r="D212" s="126">
        <f>VLOOKUP(B212,$B$132:$K$184,3,FALSE)</f>
        <v>491.85700000000003</v>
      </c>
      <c r="E212" s="125">
        <f>VLOOKUP(B212,$B$132:$K$184,4,FALSE)</f>
        <v>13</v>
      </c>
      <c r="F212" s="126">
        <f>VLOOKUP(B212,$B$132:$K$184,5,FALSE)</f>
        <v>62.890876499999997</v>
      </c>
      <c r="G212" s="125">
        <f>VLOOKUP(B212,$B$132:$K$184,6,FALSE)</f>
        <v>3</v>
      </c>
      <c r="H212" s="126">
        <f>VLOOKUP(B212,$B$132:$K$184,7,FALSE)</f>
        <v>0.96954142999999993</v>
      </c>
      <c r="I212" s="126">
        <f>VLOOKUP(B212,$B$132:$K$184,8,FALSE)</f>
        <v>555.71741793000012</v>
      </c>
      <c r="J212" s="125">
        <v>127.31628665625</v>
      </c>
      <c r="K212" s="106">
        <f>I212/J212*100</f>
        <v>436.48572584465944</v>
      </c>
    </row>
    <row r="213" spans="1:11" s="37" customFormat="1" ht="14.25" customHeight="1">
      <c r="A213" s="47">
        <v>2</v>
      </c>
      <c r="B213" s="125" t="s">
        <v>159</v>
      </c>
      <c r="C213" s="125">
        <f>VLOOKUP(B213,$B$132:$K$184,2,FALSE)</f>
        <v>45</v>
      </c>
      <c r="D213" s="126">
        <f>VLOOKUP(B213,$B$132:$K$184,3,FALSE)</f>
        <v>350.61650300000002</v>
      </c>
      <c r="E213" s="125">
        <f>VLOOKUP(B213,$B$132:$K$184,4,FALSE)</f>
        <v>38</v>
      </c>
      <c r="F213" s="126">
        <f>VLOOKUP(B213,$B$132:$K$184,5,FALSE)</f>
        <v>524.98337231250002</v>
      </c>
      <c r="G213" s="125">
        <f>VLOOKUP(B213,$B$132:$K$184,6,FALSE)</f>
        <v>29</v>
      </c>
      <c r="H213" s="126">
        <f>VLOOKUP(B213,$B$132:$K$184,7,FALSE)</f>
        <v>34.700935219999998</v>
      </c>
      <c r="I213" s="126">
        <f>VLOOKUP(B213,$B$132:$K$184,8,FALSE)</f>
        <v>910.30081053250001</v>
      </c>
      <c r="J213" s="125">
        <v>1016.72065577</v>
      </c>
      <c r="K213" s="106">
        <f>I213/J213*100</f>
        <v>89.533030077282703</v>
      </c>
    </row>
    <row r="214" spans="1:11" s="37" customFormat="1" ht="14.25" customHeight="1">
      <c r="A214" s="47">
        <v>3</v>
      </c>
      <c r="B214" s="125" t="s">
        <v>167</v>
      </c>
      <c r="C214" s="125">
        <f>VLOOKUP(B214,$B$132:$K$184,2,FALSE)</f>
        <v>12</v>
      </c>
      <c r="D214" s="126">
        <f>VLOOKUP(B214,$B$132:$K$184,3,FALSE)</f>
        <v>71.133335000000002</v>
      </c>
      <c r="E214" s="125">
        <f>VLOOKUP(B214,$B$132:$K$184,4,FALSE)</f>
        <v>7</v>
      </c>
      <c r="F214" s="126">
        <f>VLOOKUP(B214,$B$132:$K$184,5,FALSE)</f>
        <v>-0.14522237499999999</v>
      </c>
      <c r="G214" s="125">
        <f>VLOOKUP(B214,$B$132:$K$184,6,FALSE)</f>
        <v>1</v>
      </c>
      <c r="H214" s="126">
        <f>VLOOKUP(B214,$B$132:$K$184,7,FALSE)</f>
        <v>0.64991876000000004</v>
      </c>
      <c r="I214" s="126">
        <f>VLOOKUP(B214,$B$132:$K$184,8,FALSE)</f>
        <v>71.638031385000005</v>
      </c>
      <c r="J214" s="125">
        <v>39.972455950000004</v>
      </c>
      <c r="K214" s="106">
        <f>I214/J214*100</f>
        <v>179.2184885377302</v>
      </c>
    </row>
    <row r="215" spans="1:11" s="37" customFormat="1" ht="14.25" customHeight="1">
      <c r="A215" s="47">
        <v>4</v>
      </c>
      <c r="B215" s="125" t="s">
        <v>187</v>
      </c>
      <c r="C215" s="125">
        <f>VLOOKUP(B215,$B$132:$K$184,2,FALSE)</f>
        <v>3</v>
      </c>
      <c r="D215" s="126">
        <f>VLOOKUP(B215,$B$132:$K$184,3,FALSE)</f>
        <v>131.64166399999999</v>
      </c>
      <c r="E215" s="125">
        <f>VLOOKUP(B215,$B$132:$K$184,4,FALSE)</f>
        <v>0</v>
      </c>
      <c r="F215" s="126">
        <f>VLOOKUP(B215,$B$132:$K$184,5,FALSE)</f>
        <v>0</v>
      </c>
      <c r="G215" s="125">
        <f>VLOOKUP(B215,$B$132:$K$184,6,FALSE)</f>
        <v>4</v>
      </c>
      <c r="H215" s="126">
        <f>VLOOKUP(B215,$B$132:$K$184,7,FALSE)</f>
        <v>2.2593649999999998</v>
      </c>
      <c r="I215" s="126">
        <f>VLOOKUP(B215,$B$132:$K$184,8,FALSE)</f>
        <v>133.90102899999999</v>
      </c>
      <c r="J215" s="125">
        <v>1.90947691</v>
      </c>
      <c r="K215" s="106">
        <f>I215/J215*100</f>
        <v>7012.4455707610523</v>
      </c>
    </row>
    <row r="216" spans="1:11" s="37" customFormat="1" ht="14.25" customHeight="1">
      <c r="A216" s="47">
        <v>5</v>
      </c>
      <c r="B216" s="134" t="s">
        <v>193</v>
      </c>
      <c r="C216" s="125">
        <f>VLOOKUP(B216,$B$132:$K$184,2,FALSE)</f>
        <v>1</v>
      </c>
      <c r="D216" s="126">
        <f>VLOOKUP(B216,$B$132:$K$184,3,FALSE)</f>
        <v>6.6</v>
      </c>
      <c r="E216" s="125">
        <f>VLOOKUP(B216,$B$132:$K$184,4,FALSE)</f>
        <v>1</v>
      </c>
      <c r="F216" s="126">
        <f>VLOOKUP(B216,$B$132:$K$184,5,FALSE)</f>
        <v>1</v>
      </c>
      <c r="G216" s="125">
        <f>VLOOKUP(B216,$B$132:$K$184,6,FALSE)</f>
        <v>2</v>
      </c>
      <c r="H216" s="126">
        <f>VLOOKUP(B216,$B$132:$K$184,7,FALSE)</f>
        <v>1.4473104999999999</v>
      </c>
      <c r="I216" s="126">
        <f>VLOOKUP(B216,$B$132:$K$184,8,FALSE)</f>
        <v>9.0473105</v>
      </c>
      <c r="J216" s="125">
        <v>1.7045000000000001E-2</v>
      </c>
      <c r="K216" s="106"/>
    </row>
    <row r="217" spans="1:11" s="37" customFormat="1" ht="14.25" customHeight="1">
      <c r="A217" s="47">
        <v>6</v>
      </c>
      <c r="B217" s="134" t="s">
        <v>177</v>
      </c>
      <c r="C217" s="125">
        <f>VLOOKUP(B217,$B$132:$K$184,2,FALSE)</f>
        <v>1</v>
      </c>
      <c r="D217" s="126">
        <f>VLOOKUP(B217,$B$132:$K$184,3,FALSE)</f>
        <v>0.43668099999999999</v>
      </c>
      <c r="E217" s="125">
        <f>VLOOKUP(B217,$B$132:$K$184,4,FALSE)</f>
        <v>0</v>
      </c>
      <c r="F217" s="126">
        <f>VLOOKUP(B217,$B$132:$K$184,5,FALSE)</f>
        <v>0</v>
      </c>
      <c r="G217" s="125">
        <f>VLOOKUP(B217,$B$132:$K$184,6,FALSE)</f>
        <v>1</v>
      </c>
      <c r="H217" s="126">
        <f>VLOOKUP(B217,$B$132:$K$184,7,FALSE)</f>
        <v>0.10492539999999999</v>
      </c>
      <c r="I217" s="126">
        <f>VLOOKUP(B217,$B$132:$K$184,8,FALSE)</f>
        <v>0.54160639999999993</v>
      </c>
      <c r="J217" s="125">
        <v>0.84445194999999995</v>
      </c>
      <c r="K217" s="106"/>
    </row>
    <row r="218" spans="1:11" s="37" customFormat="1" ht="14.25" customHeight="1">
      <c r="A218" s="47">
        <v>7</v>
      </c>
      <c r="B218" s="134" t="s">
        <v>265</v>
      </c>
      <c r="C218" s="125"/>
      <c r="D218" s="126"/>
      <c r="E218" s="125"/>
      <c r="F218" s="126"/>
      <c r="G218" s="125"/>
      <c r="H218" s="126"/>
      <c r="I218" s="126"/>
      <c r="J218" s="125"/>
      <c r="K218" s="106"/>
    </row>
    <row r="219" spans="1:11" s="37" customFormat="1" ht="14.25" customHeight="1">
      <c r="A219" s="47">
        <v>8</v>
      </c>
      <c r="B219" s="134" t="s">
        <v>198</v>
      </c>
      <c r="C219" s="125">
        <f>VLOOKUP(B219,$B$132:$K$184,2,FALSE)</f>
        <v>0</v>
      </c>
      <c r="D219" s="126">
        <f>VLOOKUP(B219,$B$132:$K$184,3,FALSE)</f>
        <v>0</v>
      </c>
      <c r="E219" s="125">
        <f>VLOOKUP(B219,$B$132:$K$184,4,FALSE)</f>
        <v>0</v>
      </c>
      <c r="F219" s="126">
        <f>VLOOKUP(B219,$B$132:$K$184,5,FALSE)</f>
        <v>0</v>
      </c>
      <c r="G219" s="125">
        <f>VLOOKUP(B219,$B$132:$K$184,6,FALSE)</f>
        <v>1</v>
      </c>
      <c r="H219" s="126">
        <f>VLOOKUP(B219,$B$132:$K$184,7,FALSE)</f>
        <v>0.12521639000000001</v>
      </c>
      <c r="I219" s="126">
        <f>VLOOKUP(B219,$B$132:$K$184,8,FALSE)</f>
        <v>0.12521639000000001</v>
      </c>
      <c r="J219" s="125">
        <v>0.84445194999999995</v>
      </c>
      <c r="K219" s="106"/>
    </row>
    <row r="220" spans="1:11" s="37" customFormat="1" ht="14.25" customHeight="1">
      <c r="A220" s="47">
        <v>9</v>
      </c>
      <c r="B220" s="134" t="s">
        <v>200</v>
      </c>
      <c r="C220" s="125"/>
      <c r="D220" s="126"/>
      <c r="E220" s="125"/>
      <c r="F220" s="126"/>
      <c r="G220" s="125"/>
      <c r="H220" s="126"/>
      <c r="I220" s="126"/>
      <c r="J220" s="125"/>
      <c r="K220" s="106"/>
    </row>
    <row r="221" spans="1:11" s="37" customFormat="1" ht="14.25" customHeight="1">
      <c r="A221" s="47">
        <v>10</v>
      </c>
      <c r="B221" s="134" t="s">
        <v>263</v>
      </c>
      <c r="C221" s="125">
        <f>VLOOKUP(B221,$B$132:$K$184,2,FALSE)</f>
        <v>0</v>
      </c>
      <c r="D221" s="126">
        <f>VLOOKUP(B221,$B$132:$K$184,3,FALSE)</f>
        <v>0</v>
      </c>
      <c r="E221" s="125">
        <f>VLOOKUP(B221,$B$132:$K$184,4,FALSE)</f>
        <v>0</v>
      </c>
      <c r="F221" s="126">
        <f>VLOOKUP(B221,$B$132:$K$184,5,FALSE)</f>
        <v>0</v>
      </c>
      <c r="G221" s="125">
        <f>VLOOKUP(B221,$B$132:$K$184,6,FALSE)</f>
        <v>1</v>
      </c>
      <c r="H221" s="126">
        <f>VLOOKUP(B221,$B$132:$K$184,7,FALSE)</f>
        <v>0.32910060999999996</v>
      </c>
      <c r="I221" s="126">
        <f>VLOOKUP(B221,$B$132:$K$184,8,FALSE)</f>
        <v>0.32910060999999996</v>
      </c>
      <c r="J221" s="125">
        <v>0.84445194999999995</v>
      </c>
      <c r="K221" s="106"/>
    </row>
    <row r="222" spans="1:11" s="37" customFormat="1" ht="14.25" customHeight="1">
      <c r="A222" s="47">
        <v>11</v>
      </c>
      <c r="B222" s="134" t="s">
        <v>266</v>
      </c>
      <c r="C222" s="125"/>
      <c r="D222" s="126"/>
      <c r="E222" s="125"/>
      <c r="F222" s="126"/>
      <c r="G222" s="125"/>
      <c r="H222" s="126"/>
      <c r="I222" s="126"/>
      <c r="J222" s="125"/>
      <c r="K222" s="106"/>
    </row>
    <row r="223" spans="1:11" s="37" customFormat="1" ht="14.25" customHeight="1">
      <c r="A223" s="47">
        <v>12</v>
      </c>
      <c r="B223" s="134" t="s">
        <v>268</v>
      </c>
      <c r="C223" s="125"/>
      <c r="D223" s="126"/>
      <c r="E223" s="125"/>
      <c r="F223" s="126"/>
      <c r="G223" s="125"/>
      <c r="H223" s="126"/>
      <c r="I223" s="126"/>
      <c r="J223" s="125"/>
      <c r="K223" s="106"/>
    </row>
    <row r="224" spans="1:11" s="37" customFormat="1" ht="14.25" customHeight="1">
      <c r="A224" s="47">
        <v>13</v>
      </c>
      <c r="B224" s="134" t="s">
        <v>267</v>
      </c>
      <c r="C224" s="125"/>
      <c r="D224" s="126"/>
      <c r="E224" s="125"/>
      <c r="F224" s="126"/>
      <c r="G224" s="125"/>
      <c r="H224" s="126"/>
      <c r="I224" s="126"/>
      <c r="J224" s="125"/>
      <c r="K224" s="106"/>
    </row>
    <row r="225" spans="1:11" s="37" customFormat="1" ht="14.25" customHeight="1">
      <c r="A225" s="128">
        <v>14</v>
      </c>
      <c r="B225" s="134" t="s">
        <v>197</v>
      </c>
      <c r="C225" s="125"/>
      <c r="D225" s="126"/>
      <c r="E225" s="125"/>
      <c r="F225" s="126"/>
      <c r="G225" s="125"/>
      <c r="H225" s="126"/>
      <c r="I225" s="126"/>
      <c r="J225" s="125"/>
      <c r="K225" s="106"/>
    </row>
    <row r="226" spans="1:11" s="124" customFormat="1" ht="14.25" customHeight="1">
      <c r="A226" s="135" t="s">
        <v>298</v>
      </c>
      <c r="B226" s="132" t="s">
        <v>299</v>
      </c>
      <c r="C226" s="132">
        <f t="shared" ref="C226:I226" si="8">SUM(C227:C240)</f>
        <v>89</v>
      </c>
      <c r="D226" s="133">
        <f t="shared" si="8"/>
        <v>447.85616499999998</v>
      </c>
      <c r="E226" s="132">
        <f t="shared" si="8"/>
        <v>35</v>
      </c>
      <c r="F226" s="133">
        <f>SUM(F227:F240)</f>
        <v>163.41079700000003</v>
      </c>
      <c r="G226" s="132">
        <f t="shared" si="8"/>
        <v>62</v>
      </c>
      <c r="H226" s="133">
        <f>SUM(H227:H240)</f>
        <v>117.37959406000002</v>
      </c>
      <c r="I226" s="133">
        <f t="shared" si="8"/>
        <v>728.64655605999997</v>
      </c>
      <c r="J226" s="112">
        <v>642.82342007039063</v>
      </c>
      <c r="K226" s="115">
        <f t="shared" ref="K226" si="9">I226/J226*100</f>
        <v>113.35096595892718</v>
      </c>
    </row>
    <row r="227" spans="1:11" s="37" customFormat="1" ht="14.25" customHeight="1">
      <c r="A227" s="47">
        <v>1</v>
      </c>
      <c r="B227" s="125" t="s">
        <v>158</v>
      </c>
      <c r="C227" s="125">
        <f>VLOOKUP(B227,$B$132:$K$184,2,FALSE)</f>
        <v>16</v>
      </c>
      <c r="D227" s="126">
        <f>VLOOKUP(B227,$B$132:$K$184,3,FALSE)</f>
        <v>186.90543700000001</v>
      </c>
      <c r="E227" s="125">
        <f>VLOOKUP(B227,$B$132:$K$184,4,FALSE)</f>
        <v>6</v>
      </c>
      <c r="F227" s="126">
        <f>VLOOKUP(B227,$B$132:$K$184,5,FALSE)</f>
        <v>8.0230789999999992</v>
      </c>
      <c r="G227" s="125">
        <f>VLOOKUP(B227,$B$132:$K$184,6,FALSE)</f>
        <v>2</v>
      </c>
      <c r="H227" s="126">
        <f>VLOOKUP(B227,$B$132:$K$184,7,FALSE)</f>
        <v>0.83007799999999998</v>
      </c>
      <c r="I227" s="126">
        <f>VLOOKUP(B227,$B$132:$K$184,8,FALSE)</f>
        <v>195.75859399999999</v>
      </c>
      <c r="J227" s="125">
        <v>104.47723660000001</v>
      </c>
      <c r="K227" s="106">
        <f t="shared" ref="K227:K232" si="10">I227/J227*100</f>
        <v>187.36961310479373</v>
      </c>
    </row>
    <row r="228" spans="1:11" s="37" customFormat="1" ht="14.25" customHeight="1">
      <c r="A228" s="47">
        <v>2</v>
      </c>
      <c r="B228" s="125" t="s">
        <v>166</v>
      </c>
      <c r="C228" s="125">
        <f>VLOOKUP(B228,$B$132:$K$184,2,FALSE)</f>
        <v>6</v>
      </c>
      <c r="D228" s="126">
        <f>VLOOKUP(B228,$B$132:$K$184,3,FALSE)</f>
        <v>87.061284999999998</v>
      </c>
      <c r="E228" s="125">
        <f>VLOOKUP(B228,$B$132:$K$184,4,FALSE)</f>
        <v>1</v>
      </c>
      <c r="F228" s="126">
        <f>VLOOKUP(B228,$B$132:$K$184,5,FALSE)</f>
        <v>1.0004189999999999</v>
      </c>
      <c r="G228" s="125">
        <f>VLOOKUP(B228,$B$132:$K$184,6,FALSE)</f>
        <v>3</v>
      </c>
      <c r="H228" s="126">
        <f>VLOOKUP(B228,$B$132:$K$184,7,FALSE)</f>
        <v>5.986871970000001</v>
      </c>
      <c r="I228" s="126">
        <f>VLOOKUP(B228,$B$132:$K$184,8,FALSE)</f>
        <v>94.048575969999987</v>
      </c>
      <c r="J228" s="125">
        <v>0.14892015</v>
      </c>
      <c r="K228" s="106">
        <f t="shared" si="10"/>
        <v>63153.694090423618</v>
      </c>
    </row>
    <row r="229" spans="1:11" s="37" customFormat="1" ht="14.25" customHeight="1">
      <c r="A229" s="47">
        <v>3</v>
      </c>
      <c r="B229" s="38" t="s">
        <v>179</v>
      </c>
      <c r="C229" s="125">
        <f>VLOOKUP(B229,$B$132:$K$184,2,FALSE)</f>
        <v>5</v>
      </c>
      <c r="D229" s="126">
        <f>VLOOKUP(B229,$B$132:$K$184,3,FALSE)</f>
        <v>63.029000000000003</v>
      </c>
      <c r="E229" s="125">
        <f>VLOOKUP(B229,$B$132:$K$184,4,FALSE)</f>
        <v>5</v>
      </c>
      <c r="F229" s="126">
        <f>VLOOKUP(B229,$B$132:$K$184,5,FALSE)</f>
        <v>93.968937999999994</v>
      </c>
      <c r="G229" s="125">
        <f>VLOOKUP(B229,$B$132:$K$184,6,FALSE)</f>
        <v>1</v>
      </c>
      <c r="H229" s="126">
        <f>VLOOKUP(B229,$B$132:$K$184,7,FALSE)</f>
        <v>3.7919379999999996E-2</v>
      </c>
      <c r="I229" s="126">
        <f>VLOOKUP(B229,$B$132:$K$184,8,FALSE)</f>
        <v>157.03585738000001</v>
      </c>
      <c r="J229" s="125">
        <v>427.93796000000003</v>
      </c>
      <c r="K229" s="106">
        <f t="shared" si="10"/>
        <v>36.695940079725574</v>
      </c>
    </row>
    <row r="230" spans="1:11" s="37" customFormat="1" ht="14.25" customHeight="1">
      <c r="A230" s="47">
        <v>4</v>
      </c>
      <c r="B230" s="125" t="s">
        <v>164</v>
      </c>
      <c r="C230" s="125">
        <f>VLOOKUP(B230,$B$132:$K$184,2,FALSE)</f>
        <v>2</v>
      </c>
      <c r="D230" s="126">
        <f>VLOOKUP(B230,$B$132:$K$184,3,FALSE)</f>
        <v>14.107623</v>
      </c>
      <c r="E230" s="125">
        <f>VLOOKUP(B230,$B$132:$K$184,4,FALSE)</f>
        <v>3</v>
      </c>
      <c r="F230" s="126">
        <f>VLOOKUP(B230,$B$132:$K$184,5,FALSE)</f>
        <v>34.401000000000003</v>
      </c>
      <c r="G230" s="125">
        <f>VLOOKUP(B230,$B$132:$K$184,6,FALSE)</f>
        <v>0</v>
      </c>
      <c r="H230" s="126">
        <f>VLOOKUP(B230,$B$132:$K$184,7,FALSE)</f>
        <v>0</v>
      </c>
      <c r="I230" s="126">
        <f>VLOOKUP(B230,$B$132:$K$184,8,FALSE)</f>
        <v>48.508623</v>
      </c>
      <c r="J230" s="125">
        <v>43.692332</v>
      </c>
      <c r="K230" s="106">
        <f t="shared" si="10"/>
        <v>111.02319509977174</v>
      </c>
    </row>
    <row r="231" spans="1:11" s="37" customFormat="1" ht="14.25" customHeight="1">
      <c r="A231" s="47">
        <v>5</v>
      </c>
      <c r="B231" s="125" t="s">
        <v>180</v>
      </c>
      <c r="C231" s="125">
        <f>VLOOKUP(B231,$B$132:$K$184,2,FALSE)</f>
        <v>10</v>
      </c>
      <c r="D231" s="126">
        <f>VLOOKUP(B231,$B$132:$K$184,3,FALSE)</f>
        <v>33.554467000000002</v>
      </c>
      <c r="E231" s="125">
        <f>VLOOKUP(B231,$B$132:$K$184,4,FALSE)</f>
        <v>0</v>
      </c>
      <c r="F231" s="126">
        <f>VLOOKUP(B231,$B$132:$K$184,5,FALSE)</f>
        <v>0</v>
      </c>
      <c r="G231" s="125">
        <f>VLOOKUP(B231,$B$132:$K$184,6,FALSE)</f>
        <v>5</v>
      </c>
      <c r="H231" s="126">
        <f>VLOOKUP(B231,$B$132:$K$184,7,FALSE)</f>
        <v>0.31109519000000002</v>
      </c>
      <c r="I231" s="126">
        <f>VLOOKUP(B231,$B$132:$K$184,8,FALSE)</f>
        <v>33.865562190000006</v>
      </c>
      <c r="J231" s="125">
        <v>35.148446</v>
      </c>
      <c r="K231" s="106">
        <f t="shared" si="10"/>
        <v>96.350098066924517</v>
      </c>
    </row>
    <row r="232" spans="1:11" s="37" customFormat="1" ht="14.25" customHeight="1">
      <c r="A232" s="47">
        <v>6</v>
      </c>
      <c r="B232" s="125" t="s">
        <v>160</v>
      </c>
      <c r="C232" s="125">
        <f>VLOOKUP(B232,$B$132:$K$184,2,FALSE)</f>
        <v>43</v>
      </c>
      <c r="D232" s="126">
        <f>VLOOKUP(B232,$B$132:$K$184,3,FALSE)</f>
        <v>24.045815999999999</v>
      </c>
      <c r="E232" s="125">
        <f>VLOOKUP(B232,$B$132:$K$184,4,FALSE)</f>
        <v>16</v>
      </c>
      <c r="F232" s="126">
        <f>VLOOKUP(B232,$B$132:$K$184,5,FALSE)</f>
        <v>4.8297530000000002</v>
      </c>
      <c r="G232" s="125">
        <f>VLOOKUP(B232,$B$132:$K$184,6,FALSE)</f>
        <v>12</v>
      </c>
      <c r="H232" s="126">
        <f>VLOOKUP(B232,$B$132:$K$184,7,FALSE)</f>
        <v>0.89908819000000006</v>
      </c>
      <c r="I232" s="126">
        <f>VLOOKUP(B232,$B$132:$K$184,8,FALSE)</f>
        <v>29.774657189999999</v>
      </c>
      <c r="J232" s="125">
        <v>22.260911740390625</v>
      </c>
      <c r="K232" s="106">
        <f t="shared" si="10"/>
        <v>133.75308943872361</v>
      </c>
    </row>
    <row r="233" spans="1:11" s="37" customFormat="1" ht="14.25" customHeight="1">
      <c r="A233" s="47">
        <v>7</v>
      </c>
      <c r="B233" s="127" t="s">
        <v>174</v>
      </c>
      <c r="C233" s="125">
        <f>VLOOKUP(B233,$B$132:$K$184,2,FALSE)</f>
        <v>2</v>
      </c>
      <c r="D233" s="126">
        <f>VLOOKUP(B233,$B$132:$K$184,3,FALSE)</f>
        <v>5.5449999999999999</v>
      </c>
      <c r="E233" s="125">
        <f>VLOOKUP(B233,$B$132:$K$184,4,FALSE)</f>
        <v>1</v>
      </c>
      <c r="F233" s="126">
        <f>VLOOKUP(B233,$B$132:$K$184,5,FALSE)</f>
        <v>17.415216000000001</v>
      </c>
      <c r="G233" s="125">
        <f>VLOOKUP(B233,$B$132:$K$184,6,FALSE)</f>
        <v>4</v>
      </c>
      <c r="H233" s="126">
        <f>VLOOKUP(B233,$B$132:$K$184,7,FALSE)</f>
        <v>62.125123209999998</v>
      </c>
      <c r="I233" s="126">
        <f>VLOOKUP(B233,$B$132:$K$184,8,FALSE)</f>
        <v>85.085339210000001</v>
      </c>
      <c r="J233" s="125">
        <v>4</v>
      </c>
      <c r="K233" s="106"/>
    </row>
    <row r="234" spans="1:11" s="37" customFormat="1" ht="14.25" customHeight="1">
      <c r="A234" s="47">
        <v>8</v>
      </c>
      <c r="B234" s="125" t="s">
        <v>185</v>
      </c>
      <c r="C234" s="125">
        <f>VLOOKUP(B234,$B$132:$K$184,2,FALSE)</f>
        <v>3</v>
      </c>
      <c r="D234" s="126">
        <f>VLOOKUP(B234,$B$132:$K$184,3,FALSE)</f>
        <v>18.862984999999998</v>
      </c>
      <c r="E234" s="125">
        <f>VLOOKUP(B234,$B$132:$K$184,4,FALSE)</f>
        <v>0</v>
      </c>
      <c r="F234" s="126">
        <f>VLOOKUP(B234,$B$132:$K$184,5,FALSE)</f>
        <v>0</v>
      </c>
      <c r="G234" s="125">
        <f>VLOOKUP(B234,$B$132:$K$184,6,FALSE)</f>
        <v>31</v>
      </c>
      <c r="H234" s="126">
        <f>VLOOKUP(B234,$B$132:$K$184,7,FALSE)</f>
        <v>26.476131909999999</v>
      </c>
      <c r="I234" s="126">
        <f>VLOOKUP(B234,$B$132:$K$184,8,FALSE)</f>
        <v>45.339116910000001</v>
      </c>
      <c r="J234" s="125">
        <v>1.1014995799999998</v>
      </c>
      <c r="K234" s="106">
        <f>I234/J234*100</f>
        <v>4116.126572649262</v>
      </c>
    </row>
    <row r="235" spans="1:11" s="37" customFormat="1" ht="14.25" customHeight="1">
      <c r="A235" s="47">
        <v>9</v>
      </c>
      <c r="B235" s="125" t="s">
        <v>190</v>
      </c>
      <c r="C235" s="125">
        <f>VLOOKUP(B235,$B$132:$K$184,2,FALSE)</f>
        <v>0</v>
      </c>
      <c r="D235" s="126">
        <f>VLOOKUP(B235,$B$132:$K$184,3,FALSE)</f>
        <v>0</v>
      </c>
      <c r="E235" s="125">
        <f>VLOOKUP(B235,$B$132:$K$184,4,FALSE)</f>
        <v>0</v>
      </c>
      <c r="F235" s="126">
        <f>VLOOKUP(B235,$B$132:$K$184,5,FALSE)</f>
        <v>0</v>
      </c>
      <c r="G235" s="125">
        <f>VLOOKUP(B235,$B$132:$K$184,6,FALSE)</f>
        <v>1</v>
      </c>
      <c r="H235" s="126">
        <f>VLOOKUP(B235,$B$132:$K$184,7,FALSE)</f>
        <v>5.6847754500000001</v>
      </c>
      <c r="I235" s="126">
        <f>VLOOKUP(B235,$B$132:$K$184,8,FALSE)</f>
        <v>5.6847754500000001</v>
      </c>
      <c r="J235" s="125">
        <v>4.056114</v>
      </c>
      <c r="K235" s="106">
        <f>I235/J235*100</f>
        <v>140.15324643242275</v>
      </c>
    </row>
    <row r="236" spans="1:11" s="37" customFormat="1" ht="14.25" customHeight="1">
      <c r="A236" s="47">
        <v>10</v>
      </c>
      <c r="B236" s="125" t="s">
        <v>194</v>
      </c>
      <c r="C236" s="125">
        <f>VLOOKUP(B236,$B$132:$K$184,2,FALSE)</f>
        <v>1</v>
      </c>
      <c r="D236" s="126">
        <f>VLOOKUP(B236,$B$132:$K$184,3,FALSE)</f>
        <v>2.7445520000000001</v>
      </c>
      <c r="E236" s="125">
        <f>VLOOKUP(B236,$B$132:$K$184,4,FALSE)</f>
        <v>0</v>
      </c>
      <c r="F236" s="126">
        <f>VLOOKUP(B236,$B$132:$K$184,5,FALSE)</f>
        <v>0</v>
      </c>
      <c r="G236" s="125">
        <f>VLOOKUP(B236,$B$132:$K$184,6,FALSE)</f>
        <v>0</v>
      </c>
      <c r="H236" s="126">
        <f>VLOOKUP(B236,$B$132:$K$184,7,FALSE)</f>
        <v>0</v>
      </c>
      <c r="I236" s="126">
        <f>VLOOKUP(B236,$B$132:$K$184,8,FALSE)</f>
        <v>2.7445520000000001</v>
      </c>
      <c r="J236" s="125">
        <v>0</v>
      </c>
      <c r="K236" s="106"/>
    </row>
    <row r="237" spans="1:11" s="37" customFormat="1" ht="14.25" customHeight="1">
      <c r="A237" s="47">
        <v>11</v>
      </c>
      <c r="B237" s="125" t="s">
        <v>178</v>
      </c>
      <c r="C237" s="125">
        <f>VLOOKUP(B237,$B$132:$K$184,2,FALSE)</f>
        <v>0</v>
      </c>
      <c r="D237" s="126">
        <f>VLOOKUP(B237,$B$132:$K$184,3,FALSE)</f>
        <v>0</v>
      </c>
      <c r="E237" s="125">
        <f>VLOOKUP(B237,$B$132:$K$184,4,FALSE)</f>
        <v>1</v>
      </c>
      <c r="F237" s="126">
        <f>VLOOKUP(B237,$B$132:$K$184,5,FALSE)</f>
        <v>2.2391999999999999E-2</v>
      </c>
      <c r="G237" s="125">
        <f>VLOOKUP(B237,$B$132:$K$184,6,FALSE)</f>
        <v>1</v>
      </c>
      <c r="H237" s="126">
        <f>VLOOKUP(B237,$B$132:$K$184,7,FALSE)</f>
        <v>15</v>
      </c>
      <c r="I237" s="126">
        <f>VLOOKUP(B237,$B$132:$K$184,8,FALSE)</f>
        <v>15.022392</v>
      </c>
      <c r="J237" s="125">
        <v>1.1014995799999998</v>
      </c>
      <c r="K237" s="106">
        <f>I237/J237*100</f>
        <v>1363.812776033923</v>
      </c>
    </row>
    <row r="238" spans="1:11" s="37" customFormat="1" ht="14.25" customHeight="1">
      <c r="A238" s="47">
        <v>12</v>
      </c>
      <c r="B238" s="38" t="s">
        <v>173</v>
      </c>
      <c r="C238" s="125">
        <f>VLOOKUP(B238,$B$132:$K$184,2,FALSE)</f>
        <v>1</v>
      </c>
      <c r="D238" s="126">
        <f>VLOOKUP(B238,$B$132:$K$184,3,FALSE)</f>
        <v>12</v>
      </c>
      <c r="E238" s="125">
        <f>VLOOKUP(B238,$B$132:$K$184,4,FALSE)</f>
        <v>2</v>
      </c>
      <c r="F238" s="126">
        <f>VLOOKUP(B238,$B$132:$K$184,5,FALSE)</f>
        <v>3.75</v>
      </c>
      <c r="G238" s="125">
        <f>VLOOKUP(B238,$B$132:$K$184,6,FALSE)</f>
        <v>2</v>
      </c>
      <c r="H238" s="126">
        <f>VLOOKUP(B238,$B$132:$K$184,7,FALSE)</f>
        <v>2.8510760000000003E-2</v>
      </c>
      <c r="I238" s="126">
        <f>VLOOKUP(B238,$B$132:$K$184,8,FALSE)</f>
        <v>15.77851076</v>
      </c>
      <c r="J238" s="125"/>
      <c r="K238" s="106"/>
    </row>
    <row r="239" spans="1:11" s="37" customFormat="1" ht="14.25" customHeight="1">
      <c r="A239" s="47">
        <v>13</v>
      </c>
      <c r="B239" s="125" t="s">
        <v>261</v>
      </c>
      <c r="C239" s="125"/>
      <c r="D239" s="126"/>
      <c r="E239" s="125"/>
      <c r="F239" s="126"/>
      <c r="G239" s="125"/>
      <c r="H239" s="126"/>
      <c r="I239" s="126"/>
      <c r="J239" s="125"/>
      <c r="K239" s="106"/>
    </row>
    <row r="240" spans="1:11" s="37" customFormat="1" ht="14.25" customHeight="1">
      <c r="A240" s="128">
        <v>14</v>
      </c>
      <c r="B240" s="129" t="s">
        <v>264</v>
      </c>
      <c r="C240" s="125"/>
      <c r="D240" s="126"/>
      <c r="E240" s="125"/>
      <c r="F240" s="126"/>
      <c r="G240" s="125"/>
      <c r="H240" s="126"/>
      <c r="I240" s="126"/>
      <c r="J240" s="125"/>
      <c r="K240" s="106"/>
    </row>
    <row r="241" spans="1:11" s="124" customFormat="1" ht="14.25" customHeight="1">
      <c r="A241" s="135" t="s">
        <v>300</v>
      </c>
      <c r="B241" s="132" t="s">
        <v>301</v>
      </c>
      <c r="C241" s="132">
        <f>SUM(C242:C254)</f>
        <v>82</v>
      </c>
      <c r="D241" s="133">
        <f>SUM(D242:E254)</f>
        <v>455.76938699999999</v>
      </c>
      <c r="E241" s="132">
        <f t="shared" ref="E241:I241" si="11">SUM(E242:E254)</f>
        <v>63</v>
      </c>
      <c r="F241" s="133">
        <f t="shared" si="11"/>
        <v>167.01551836718752</v>
      </c>
      <c r="G241" s="132">
        <f t="shared" si="11"/>
        <v>49</v>
      </c>
      <c r="H241" s="133">
        <f t="shared" si="11"/>
        <v>20.033102710000001</v>
      </c>
      <c r="I241" s="133">
        <f t="shared" si="11"/>
        <v>579.81800807718764</v>
      </c>
      <c r="J241" s="112">
        <v>559.05455316000007</v>
      </c>
      <c r="K241" s="116">
        <f t="shared" ref="K241" si="12">I241/J241*100</f>
        <v>103.71403019612741</v>
      </c>
    </row>
    <row r="242" spans="1:11" s="37" customFormat="1" ht="14.25" customHeight="1">
      <c r="A242" s="47">
        <v>1</v>
      </c>
      <c r="B242" s="125" t="s">
        <v>157</v>
      </c>
      <c r="C242" s="125">
        <f>VLOOKUP(B242,$B$132:$K$184,2,FALSE)</f>
        <v>70</v>
      </c>
      <c r="D242" s="126">
        <f>VLOOKUP(B242,$B$132:$K$184,3,FALSE)</f>
        <v>352.612236</v>
      </c>
      <c r="E242" s="125">
        <f>VLOOKUP(B242,$B$132:$K$184,4,FALSE)</f>
        <v>51</v>
      </c>
      <c r="F242" s="126">
        <f>VLOOKUP(B242,$B$132:$K$184,5,FALSE)</f>
        <v>118.01458962011719</v>
      </c>
      <c r="G242" s="125">
        <f>VLOOKUP(B242,$B$132:$K$184,6,FALSE)</f>
        <v>35</v>
      </c>
      <c r="H242" s="126">
        <f>VLOOKUP(B242,$B$132:$K$184,7,FALSE)</f>
        <v>15.105807689999999</v>
      </c>
      <c r="I242" s="126">
        <f>VLOOKUP(B242,$B$132:$K$184,8,FALSE)</f>
        <v>485.73263331011719</v>
      </c>
      <c r="J242" s="125">
        <v>474.07576568000002</v>
      </c>
      <c r="K242" s="106">
        <f>I242/J242*100</f>
        <v>102.45886174194054</v>
      </c>
    </row>
    <row r="243" spans="1:11" s="37" customFormat="1" ht="14.25" customHeight="1">
      <c r="A243" s="47">
        <v>2</v>
      </c>
      <c r="B243" s="125" t="s">
        <v>172</v>
      </c>
      <c r="C243" s="125">
        <f>VLOOKUP(B243,$B$132:$K$184,2,FALSE)</f>
        <v>3</v>
      </c>
      <c r="D243" s="126">
        <f>VLOOKUP(B243,$B$132:$K$184,3,FALSE)</f>
        <v>24</v>
      </c>
      <c r="E243" s="125">
        <f>VLOOKUP(B243,$B$132:$K$184,4,FALSE)</f>
        <v>3</v>
      </c>
      <c r="F243" s="126">
        <f>VLOOKUP(B243,$B$132:$K$184,5,FALSE)</f>
        <v>13.12</v>
      </c>
      <c r="G243" s="125">
        <f>VLOOKUP(B243,$B$132:$K$184,6,FALSE)</f>
        <v>2</v>
      </c>
      <c r="H243" s="126">
        <f>VLOOKUP(B243,$B$132:$K$184,7,FALSE)</f>
        <v>0.91931105000000002</v>
      </c>
      <c r="I243" s="126">
        <f>VLOOKUP(B243,$B$132:$K$184,8,FALSE)</f>
        <v>38.039311049999995</v>
      </c>
      <c r="J243" s="125">
        <v>8.172822</v>
      </c>
      <c r="K243" s="106"/>
    </row>
    <row r="244" spans="1:11" s="37" customFormat="1" ht="14.25" customHeight="1">
      <c r="A244" s="47">
        <v>3</v>
      </c>
      <c r="B244" s="38" t="s">
        <v>146</v>
      </c>
      <c r="C244" s="125">
        <f>VLOOKUP(B244,$B$132:$K$184,2,FALSE)</f>
        <v>1</v>
      </c>
      <c r="D244" s="126">
        <f>VLOOKUP(B244,$B$132:$K$184,3,FALSE)</f>
        <v>4.96</v>
      </c>
      <c r="E244" s="125">
        <f>VLOOKUP(B244,$B$132:$K$184,4,FALSE)</f>
        <v>1</v>
      </c>
      <c r="F244" s="126">
        <f>VLOOKUP(B244,$B$132:$K$184,5,FALSE)</f>
        <v>16</v>
      </c>
      <c r="G244" s="125">
        <f>VLOOKUP(B244,$B$132:$K$184,6,FALSE)</f>
        <v>0</v>
      </c>
      <c r="H244" s="126">
        <f>VLOOKUP(B244,$B$132:$K$184,7,FALSE)</f>
        <v>0</v>
      </c>
      <c r="I244" s="126">
        <f>VLOOKUP(B244,$B$132:$K$184,8,FALSE)</f>
        <v>20.96</v>
      </c>
      <c r="J244" s="125">
        <v>0</v>
      </c>
      <c r="K244" s="106"/>
    </row>
    <row r="245" spans="1:11" s="37" customFormat="1" ht="14.25" customHeight="1">
      <c r="A245" s="47">
        <v>4</v>
      </c>
      <c r="B245" s="125" t="s">
        <v>171</v>
      </c>
      <c r="C245" s="125">
        <f>VLOOKUP(B245,$B$132:$K$184,2,FALSE)</f>
        <v>1</v>
      </c>
      <c r="D245" s="126">
        <f>VLOOKUP(B245,$B$132:$K$184,3,FALSE)</f>
        <v>1.2788809999999999</v>
      </c>
      <c r="E245" s="125">
        <f>VLOOKUP(B245,$B$132:$K$184,4,FALSE)</f>
        <v>5</v>
      </c>
      <c r="F245" s="126">
        <f>VLOOKUP(B245,$B$132:$K$184,5,FALSE)</f>
        <v>3.8270101845703124</v>
      </c>
      <c r="G245" s="125">
        <f>VLOOKUP(B245,$B$132:$K$184,6,FALSE)</f>
        <v>0</v>
      </c>
      <c r="H245" s="126">
        <f>VLOOKUP(B245,$B$132:$K$184,7,FALSE)</f>
        <v>0</v>
      </c>
      <c r="I245" s="126">
        <f>VLOOKUP(B245,$B$132:$K$184,8,FALSE)</f>
        <v>5.1058911845703125</v>
      </c>
      <c r="J245" s="125">
        <v>16.78</v>
      </c>
      <c r="K245" s="106"/>
    </row>
    <row r="246" spans="1:11" s="37" customFormat="1" ht="14.25" customHeight="1">
      <c r="A246" s="47">
        <v>5</v>
      </c>
      <c r="B246" s="125" t="s">
        <v>181</v>
      </c>
      <c r="C246" s="125">
        <f>VLOOKUP(B246,$B$132:$K$184,2,FALSE)</f>
        <v>2</v>
      </c>
      <c r="D246" s="126">
        <f>VLOOKUP(B246,$B$132:$K$184,3,FALSE)</f>
        <v>4.4690000000000003</v>
      </c>
      <c r="E246" s="125">
        <f>VLOOKUP(B246,$B$132:$K$184,4,FALSE)</f>
        <v>0</v>
      </c>
      <c r="F246" s="126">
        <f>VLOOKUP(B246,$B$132:$K$184,5,FALSE)</f>
        <v>0</v>
      </c>
      <c r="G246" s="125">
        <f>VLOOKUP(B246,$B$132:$K$184,6,FALSE)</f>
        <v>0</v>
      </c>
      <c r="H246" s="126">
        <f>VLOOKUP(B246,$B$132:$K$184,7,FALSE)</f>
        <v>0</v>
      </c>
      <c r="I246" s="126">
        <f>VLOOKUP(B246,$B$132:$K$184,8,FALSE)</f>
        <v>4.4690000000000003</v>
      </c>
      <c r="J246" s="125">
        <v>1.18390068</v>
      </c>
      <c r="K246" s="106"/>
    </row>
    <row r="247" spans="1:11" s="37" customFormat="1" ht="14.25" customHeight="1">
      <c r="A247" s="47">
        <v>6</v>
      </c>
      <c r="B247" s="38" t="s">
        <v>188</v>
      </c>
      <c r="C247" s="125">
        <f>VLOOKUP(B247,$B$132:$K$184,2,FALSE)</f>
        <v>0</v>
      </c>
      <c r="D247" s="126">
        <f>VLOOKUP(B247,$B$132:$K$184,3,FALSE)</f>
        <v>0</v>
      </c>
      <c r="E247" s="125">
        <f>VLOOKUP(B247,$B$132:$K$184,4,FALSE)</f>
        <v>0</v>
      </c>
      <c r="F247" s="126">
        <f>VLOOKUP(B247,$B$132:$K$184,5,FALSE)</f>
        <v>0</v>
      </c>
      <c r="G247" s="125">
        <f>VLOOKUP(B247,$B$132:$K$184,6,FALSE)</f>
        <v>3</v>
      </c>
      <c r="H247" s="126">
        <f>VLOOKUP(B247,$B$132:$K$184,7,FALSE)</f>
        <v>0.93331200000000003</v>
      </c>
      <c r="I247" s="126">
        <f>VLOOKUP(B247,$B$132:$K$184,8,FALSE)</f>
        <v>0.93331200000000003</v>
      </c>
      <c r="J247" s="125"/>
      <c r="K247" s="106"/>
    </row>
    <row r="248" spans="1:11" s="37" customFormat="1" ht="14.25" customHeight="1">
      <c r="A248" s="47">
        <v>7</v>
      </c>
      <c r="B248" s="125" t="s">
        <v>196</v>
      </c>
      <c r="C248" s="125">
        <f>VLOOKUP(B248,$B$132:$K$184,2,FALSE)</f>
        <v>2</v>
      </c>
      <c r="D248" s="126">
        <f>VLOOKUP(B248,$B$132:$K$184,3,FALSE)</f>
        <v>0.23</v>
      </c>
      <c r="E248" s="125">
        <f>VLOOKUP(B248,$B$132:$K$184,4,FALSE)</f>
        <v>1</v>
      </c>
      <c r="F248" s="126">
        <f>VLOOKUP(B248,$B$132:$K$184,5,FALSE)</f>
        <v>0.35509800000000002</v>
      </c>
      <c r="G248" s="125">
        <f>VLOOKUP(B248,$B$132:$K$184,6,FALSE)</f>
        <v>5</v>
      </c>
      <c r="H248" s="126">
        <f>VLOOKUP(B248,$B$132:$K$184,7,FALSE)</f>
        <v>0.23721291</v>
      </c>
      <c r="I248" s="126">
        <f>VLOOKUP(B248,$B$132:$K$184,8,FALSE)</f>
        <v>0.82231091000000001</v>
      </c>
      <c r="J248" s="125">
        <v>47.032871799999995</v>
      </c>
      <c r="K248" s="106"/>
    </row>
    <row r="249" spans="1:11" s="37" customFormat="1" ht="14.25" customHeight="1">
      <c r="A249" s="47">
        <v>8</v>
      </c>
      <c r="B249" s="125" t="s">
        <v>170</v>
      </c>
      <c r="C249" s="125">
        <f>VLOOKUP(B249,$B$132:$K$184,2,FALSE)</f>
        <v>0</v>
      </c>
      <c r="D249" s="126">
        <f>VLOOKUP(B249,$B$132:$K$184,3,FALSE)</f>
        <v>0</v>
      </c>
      <c r="E249" s="125">
        <f>VLOOKUP(B249,$B$132:$K$184,4,FALSE)</f>
        <v>0</v>
      </c>
      <c r="F249" s="126">
        <f>VLOOKUP(B249,$B$132:$K$184,5,FALSE)</f>
        <v>0</v>
      </c>
      <c r="G249" s="125">
        <f>VLOOKUP(B249,$B$132:$K$184,6,FALSE)</f>
        <v>3</v>
      </c>
      <c r="H249" s="126">
        <f>VLOOKUP(B249,$B$132:$K$184,7,FALSE)</f>
        <v>2.4925464800000001</v>
      </c>
      <c r="I249" s="126">
        <f>VLOOKUP(B249,$B$132:$K$184,8,FALSE)</f>
        <v>2.4925464800000001</v>
      </c>
      <c r="J249" s="125">
        <v>11.809193</v>
      </c>
      <c r="K249" s="106"/>
    </row>
    <row r="250" spans="1:11" s="37" customFormat="1" ht="14.25" customHeight="1">
      <c r="A250" s="47">
        <v>9</v>
      </c>
      <c r="B250" s="125" t="s">
        <v>191</v>
      </c>
      <c r="C250" s="125">
        <f>VLOOKUP(B250,$B$132:$K$184,2,FALSE)</f>
        <v>0</v>
      </c>
      <c r="D250" s="126">
        <f>VLOOKUP(B250,$B$132:$K$184,3,FALSE)</f>
        <v>0</v>
      </c>
      <c r="E250" s="125">
        <f>VLOOKUP(B250,$B$132:$K$184,4,FALSE)</f>
        <v>1</v>
      </c>
      <c r="F250" s="126">
        <f>VLOOKUP(B250,$B$132:$K$184,5,FALSE)</f>
        <v>16.502124999999999</v>
      </c>
      <c r="G250" s="125">
        <f>VLOOKUP(B250,$B$132:$K$184,6,FALSE)</f>
        <v>0</v>
      </c>
      <c r="H250" s="126">
        <f>VLOOKUP(B250,$B$132:$K$184,7,FALSE)</f>
        <v>0</v>
      </c>
      <c r="I250" s="126">
        <f>VLOOKUP(B250,$B$132:$K$184,8,FALSE)</f>
        <v>16.502124999999999</v>
      </c>
      <c r="J250" s="125"/>
      <c r="K250" s="106"/>
    </row>
    <row r="251" spans="1:11" s="37" customFormat="1" ht="14.25" customHeight="1">
      <c r="A251" s="47">
        <v>10</v>
      </c>
      <c r="B251" s="125" t="s">
        <v>192</v>
      </c>
      <c r="C251" s="125">
        <f>VLOOKUP(B251,$B$132:$K$184,2,FALSE)</f>
        <v>1</v>
      </c>
      <c r="D251" s="126">
        <f>VLOOKUP(B251,$B$132:$K$184,3,FALSE)</f>
        <v>2.65177</v>
      </c>
      <c r="E251" s="125">
        <f>VLOOKUP(B251,$B$132:$K$184,4,FALSE)</f>
        <v>1</v>
      </c>
      <c r="F251" s="126">
        <f>VLOOKUP(B251,$B$132:$K$184,5,FALSE)</f>
        <v>-0.80330443750000002</v>
      </c>
      <c r="G251" s="125">
        <f>VLOOKUP(B251,$B$132:$K$184,6,FALSE)</f>
        <v>0</v>
      </c>
      <c r="H251" s="126">
        <f>VLOOKUP(B251,$B$132:$K$184,7,FALSE)</f>
        <v>0</v>
      </c>
      <c r="I251" s="126">
        <f>VLOOKUP(B251,$B$132:$K$184,8,FALSE)</f>
        <v>1.8484655624999999</v>
      </c>
      <c r="J251" s="125">
        <v>47.032871799999995</v>
      </c>
      <c r="K251" s="106"/>
    </row>
    <row r="252" spans="1:11" s="37" customFormat="1" ht="14.25" customHeight="1">
      <c r="A252" s="47">
        <v>11</v>
      </c>
      <c r="B252" s="125" t="s">
        <v>199</v>
      </c>
      <c r="C252" s="125">
        <f>VLOOKUP(B252,$B$132:$K$184,2,FALSE)</f>
        <v>1</v>
      </c>
      <c r="D252" s="126">
        <f>VLOOKUP(B252,$B$132:$K$184,3,FALSE)</f>
        <v>2.4175</v>
      </c>
      <c r="E252" s="125">
        <f>VLOOKUP(B252,$B$132:$K$184,4,FALSE)</f>
        <v>0</v>
      </c>
      <c r="F252" s="126">
        <f>VLOOKUP(B252,$B$132:$K$184,5,FALSE)</f>
        <v>0</v>
      </c>
      <c r="G252" s="125">
        <f>VLOOKUP(B252,$B$132:$K$184,6,FALSE)</f>
        <v>0</v>
      </c>
      <c r="H252" s="126">
        <f>VLOOKUP(B252,$B$132:$K$184,7,FALSE)</f>
        <v>0</v>
      </c>
      <c r="I252" s="126">
        <f>VLOOKUP(B252,$B$132:$K$184,8,FALSE)</f>
        <v>2.4175</v>
      </c>
      <c r="J252" s="125"/>
      <c r="K252" s="106"/>
    </row>
    <row r="253" spans="1:11" s="37" customFormat="1" ht="14.25" customHeight="1">
      <c r="A253" s="47">
        <v>12</v>
      </c>
      <c r="B253" s="125" t="s">
        <v>186</v>
      </c>
      <c r="C253" s="125">
        <f>VLOOKUP(B253,$B$132:$K$184,2,FALSE)</f>
        <v>1</v>
      </c>
      <c r="D253" s="126">
        <f>VLOOKUP(B253,$B$132:$K$184,3,FALSE)</f>
        <v>0.15</v>
      </c>
      <c r="E253" s="125">
        <f>VLOOKUP(B253,$B$132:$K$184,4,FALSE)</f>
        <v>0</v>
      </c>
      <c r="F253" s="126">
        <f>VLOOKUP(B253,$B$132:$K$184,5,FALSE)</f>
        <v>0</v>
      </c>
      <c r="G253" s="125">
        <f>VLOOKUP(B253,$B$132:$K$184,6,FALSE)</f>
        <v>0</v>
      </c>
      <c r="H253" s="126">
        <f>VLOOKUP(B253,$B$132:$K$184,7,FALSE)</f>
        <v>0</v>
      </c>
      <c r="I253" s="126">
        <f>VLOOKUP(B253,$B$132:$K$184,8,FALSE)</f>
        <v>0.15</v>
      </c>
      <c r="J253" s="125"/>
      <c r="K253" s="106"/>
    </row>
    <row r="254" spans="1:11" s="37" customFormat="1" ht="14.25" customHeight="1">
      <c r="A254" s="47">
        <v>13</v>
      </c>
      <c r="B254" s="125" t="s">
        <v>183</v>
      </c>
      <c r="C254" s="125">
        <f>VLOOKUP(B254,$B$132:$K$184,2,FALSE)</f>
        <v>0</v>
      </c>
      <c r="D254" s="126">
        <f>VLOOKUP(B254,$B$132:$K$184,3,FALSE)</f>
        <v>0</v>
      </c>
      <c r="E254" s="125">
        <f>VLOOKUP(B254,$B$132:$K$184,4,FALSE)</f>
        <v>0</v>
      </c>
      <c r="F254" s="126">
        <f>VLOOKUP(B254,$B$132:$K$184,5,FALSE)</f>
        <v>0</v>
      </c>
      <c r="G254" s="125">
        <f>VLOOKUP(B254,$B$132:$K$184,6,FALSE)</f>
        <v>1</v>
      </c>
      <c r="H254" s="126">
        <f>VLOOKUP(B254,$B$132:$K$184,7,FALSE)</f>
        <v>0.34491258000000002</v>
      </c>
      <c r="I254" s="126">
        <f>VLOOKUP(B254,$B$132:$K$184,8,FALSE)</f>
        <v>0.34491258000000002</v>
      </c>
      <c r="J254" s="125">
        <v>0.84445194999999995</v>
      </c>
      <c r="K254" s="106"/>
    </row>
    <row r="255" spans="1:11" s="124" customFormat="1" ht="14.25" customHeight="1">
      <c r="A255" s="135" t="s">
        <v>302</v>
      </c>
      <c r="B255" s="132" t="s">
        <v>303</v>
      </c>
      <c r="C255" s="132">
        <f t="shared" ref="C255:I255" si="13">SUM(C256:C260)</f>
        <v>3</v>
      </c>
      <c r="D255" s="133">
        <f t="shared" si="13"/>
        <v>17.1753991</v>
      </c>
      <c r="E255" s="132">
        <f t="shared" si="13"/>
        <v>1</v>
      </c>
      <c r="F255" s="133">
        <f>SUM(F256:F260)</f>
        <v>5.686744</v>
      </c>
      <c r="G255" s="132">
        <f t="shared" si="13"/>
        <v>4</v>
      </c>
      <c r="H255" s="133">
        <f>SUM(H256:H260)</f>
        <v>3.4242102400000003</v>
      </c>
      <c r="I255" s="133">
        <f t="shared" si="13"/>
        <v>26.286353340000002</v>
      </c>
      <c r="J255" s="112">
        <v>57.054058000000005</v>
      </c>
      <c r="K255" s="116"/>
    </row>
    <row r="256" spans="1:11" s="37" customFormat="1" ht="14.25" customHeight="1">
      <c r="A256" s="47">
        <v>1</v>
      </c>
      <c r="B256" s="125" t="s">
        <v>262</v>
      </c>
      <c r="C256" s="125">
        <f>VLOOKUP(B256,$B$132:$K$184,2,FALSE)</f>
        <v>1</v>
      </c>
      <c r="D256" s="126">
        <f>VLOOKUP(B256,$B$132:$K$184,3,FALSE)</f>
        <v>6.5</v>
      </c>
      <c r="E256" s="125">
        <f>VLOOKUP(B256,$B$132:$K$184,4,FALSE)</f>
        <v>0</v>
      </c>
      <c r="F256" s="126">
        <f>VLOOKUP(B256,$B$132:$K$184,5,FALSE)</f>
        <v>0</v>
      </c>
      <c r="G256" s="125">
        <f>VLOOKUP(B256,$B$132:$K$184,6,FALSE)</f>
        <v>0</v>
      </c>
      <c r="H256" s="126">
        <f>VLOOKUP(B256,$B$132:$K$184,7,FALSE)</f>
        <v>0</v>
      </c>
      <c r="I256" s="126">
        <f>VLOOKUP(B256,$B$132:$K$184,8,FALSE)</f>
        <v>6.5</v>
      </c>
      <c r="J256" s="125">
        <v>0</v>
      </c>
      <c r="K256" s="106"/>
    </row>
    <row r="257" spans="1:11" s="37" customFormat="1" ht="14.25" customHeight="1">
      <c r="A257" s="47">
        <v>2</v>
      </c>
      <c r="B257" s="125" t="s">
        <v>184</v>
      </c>
      <c r="C257" s="125">
        <f>VLOOKUP(B257,$B$132:$K$184,2,FALSE)</f>
        <v>2</v>
      </c>
      <c r="D257" s="126">
        <f>VLOOKUP(B257,$B$132:$K$184,3,FALSE)</f>
        <v>10.6753991</v>
      </c>
      <c r="E257" s="125">
        <f>VLOOKUP(B257,$B$132:$K$184,4,FALSE)</f>
        <v>1</v>
      </c>
      <c r="F257" s="126">
        <f>VLOOKUP(B257,$B$132:$K$184,5,FALSE)</f>
        <v>5.686744</v>
      </c>
      <c r="G257" s="125">
        <f>VLOOKUP(B257,$B$132:$K$184,6,FALSE)</f>
        <v>2</v>
      </c>
      <c r="H257" s="126">
        <f>VLOOKUP(B257,$B$132:$K$184,7,FALSE)</f>
        <v>0.3125</v>
      </c>
      <c r="I257" s="126">
        <f>VLOOKUP(B257,$B$132:$K$184,8,FALSE)</f>
        <v>16.674643100000001</v>
      </c>
      <c r="J257" s="125">
        <v>57.054058000000005</v>
      </c>
      <c r="K257" s="106"/>
    </row>
    <row r="258" spans="1:11" s="37" customFormat="1" ht="14.25" customHeight="1">
      <c r="A258" s="47">
        <v>3</v>
      </c>
      <c r="B258" s="125" t="s">
        <v>182</v>
      </c>
      <c r="C258" s="125">
        <f>VLOOKUP(B258,$B$132:$K$184,2,FALSE)</f>
        <v>0</v>
      </c>
      <c r="D258" s="126">
        <f>VLOOKUP(B258,$B$132:$K$184,3,FALSE)</f>
        <v>0</v>
      </c>
      <c r="E258" s="125">
        <f>VLOOKUP(B258,$B$132:$K$184,4,FALSE)</f>
        <v>0</v>
      </c>
      <c r="F258" s="126">
        <f>VLOOKUP(B258,$B$132:$K$184,5,FALSE)</f>
        <v>0</v>
      </c>
      <c r="G258" s="125">
        <f>VLOOKUP(B258,$B$132:$K$184,6,FALSE)</f>
        <v>2</v>
      </c>
      <c r="H258" s="126">
        <f>VLOOKUP(B258,$B$132:$K$184,7,FALSE)</f>
        <v>3.1117102400000003</v>
      </c>
      <c r="I258" s="126">
        <f>VLOOKUP(B258,$B$132:$K$184,8,FALSE)</f>
        <v>3.1117102400000003</v>
      </c>
      <c r="J258" s="125"/>
      <c r="K258" s="106"/>
    </row>
    <row r="259" spans="1:11" s="37" customFormat="1" ht="14.25" customHeight="1">
      <c r="A259" s="47">
        <v>4</v>
      </c>
      <c r="B259" s="125" t="s">
        <v>189</v>
      </c>
      <c r="C259" s="125"/>
      <c r="D259" s="126"/>
      <c r="E259" s="125"/>
      <c r="F259" s="126"/>
      <c r="G259" s="125"/>
      <c r="H259" s="126"/>
      <c r="I259" s="126"/>
      <c r="J259" s="125"/>
      <c r="K259" s="106"/>
    </row>
    <row r="260" spans="1:11" s="37" customFormat="1" ht="14.25" customHeight="1">
      <c r="A260" s="128">
        <v>5</v>
      </c>
      <c r="B260" s="134" t="s">
        <v>195</v>
      </c>
      <c r="C260" s="125"/>
      <c r="D260" s="126"/>
      <c r="E260" s="125"/>
      <c r="F260" s="126"/>
      <c r="G260" s="125"/>
      <c r="H260" s="126"/>
      <c r="I260" s="126"/>
      <c r="J260" s="125"/>
      <c r="K260" s="106"/>
    </row>
    <row r="261" spans="1:11" s="136" customFormat="1" ht="14.25" customHeight="1">
      <c r="A261" s="193" t="s">
        <v>62</v>
      </c>
      <c r="B261" s="194"/>
      <c r="C261" s="51">
        <f t="shared" ref="C261:I261" si="14">C241+C204+C255+C226+C211+C192</f>
        <v>1816</v>
      </c>
      <c r="D261" s="52">
        <f t="shared" si="14"/>
        <v>10826.881721939999</v>
      </c>
      <c r="E261" s="51">
        <f t="shared" si="14"/>
        <v>734</v>
      </c>
      <c r="F261" s="52">
        <f t="shared" si="14"/>
        <v>4967.9996451799434</v>
      </c>
      <c r="G261" s="51">
        <f t="shared" si="14"/>
        <v>1795</v>
      </c>
      <c r="H261" s="52">
        <f t="shared" si="14"/>
        <v>2269.1780593800013</v>
      </c>
      <c r="I261" s="52">
        <f t="shared" si="14"/>
        <v>18001.059426499945</v>
      </c>
      <c r="J261" s="52"/>
      <c r="K261" s="176">
        <f>K27</f>
        <v>110.85232086187131</v>
      </c>
    </row>
  </sheetData>
  <sortState xmlns:xlrd2="http://schemas.microsoft.com/office/spreadsheetml/2017/richdata2" ref="B132:K184">
    <sortCondition descending="1" ref="I132:I184"/>
  </sortState>
  <mergeCells count="13">
    <mergeCell ref="A1:K1"/>
    <mergeCell ref="A27:B27"/>
    <mergeCell ref="A124:B124"/>
    <mergeCell ref="A29:K29"/>
    <mergeCell ref="A30:K30"/>
    <mergeCell ref="A5:K5"/>
    <mergeCell ref="A6:K6"/>
    <mergeCell ref="A188:K188"/>
    <mergeCell ref="A189:K189"/>
    <mergeCell ref="A261:B261"/>
    <mergeCell ref="A128:K128"/>
    <mergeCell ref="A129:K129"/>
    <mergeCell ref="A185:B185"/>
  </mergeCells>
  <conditionalFormatting sqref="B190">
    <cfRule type="duplicateValues" dxfId="25" priority="11" stopIfTrue="1"/>
    <cfRule type="duplicateValues" dxfId="24" priority="12" stopIfTrue="1"/>
  </conditionalFormatting>
  <conditionalFormatting sqref="B191:B260">
    <cfRule type="duplicateValues" dxfId="23" priority="6" stopIfTrue="1"/>
    <cfRule type="duplicateValues" dxfId="22" priority="7" stopIfTrue="1"/>
  </conditionalFormatting>
  <conditionalFormatting sqref="B192:B203 B205:B260">
    <cfRule type="duplicateValues" dxfId="21" priority="8" stopIfTrue="1"/>
  </conditionalFormatting>
  <conditionalFormatting sqref="B261">
    <cfRule type="duplicateValues" dxfId="20" priority="1"/>
    <cfRule type="duplicateValues" dxfId="19" priority="2" stopIfTrue="1"/>
    <cfRule type="duplicateValues" dxfId="18" priority="3" stopIfTrue="1"/>
  </conditionalFormatting>
  <conditionalFormatting sqref="B262:B65536 B130:B187 B3:B4 B31:B127 B7:B28">
    <cfRule type="duplicateValues" dxfId="17" priority="892" stopIfTrue="1"/>
    <cfRule type="duplicateValues" dxfId="16" priority="893" stopIfTrue="1"/>
  </conditionalFormatting>
  <conditionalFormatting sqref="B262:B1048576 B2:B4 B130:B187 B31:B127 B7:B28">
    <cfRule type="duplicateValues" dxfId="15" priority="14"/>
  </conditionalFormatting>
  <conditionalFormatting sqref="B33:B123">
    <cfRule type="duplicateValues" dxfId="14" priority="1046" stopIfTrue="1"/>
  </conditionalFormatting>
  <conditionalFormatting sqref="B132:B184">
    <cfRule type="duplicateValues" dxfId="13" priority="1047" stopIfTrue="1"/>
  </conditionalFormatting>
  <pageMargins left="0.43307086614173201" right="0.43307086614173201" top="0.77559055099999996" bottom="0.511811024" header="0.15748031496063" footer="0.31496062992126"/>
  <pageSetup paperSize="9" scale="64" fitToHeight="0" orientation="portrait" r:id="rId1"/>
  <headerFooter>
    <oddFooter>Page &amp;P of &amp;N</oddFooter>
  </headerFooter>
  <rowBreaks count="4" manualBreakCount="4">
    <brk id="28" max="10" man="1"/>
    <brk id="101" max="10" man="1"/>
    <brk id="127" max="10" man="1"/>
    <brk id="18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31"/>
  <sheetViews>
    <sheetView topLeftCell="A3" zoomScaleNormal="100" workbookViewId="0">
      <selection activeCell="E3" sqref="E1:E1048576"/>
    </sheetView>
  </sheetViews>
  <sheetFormatPr defaultColWidth="9.140625" defaultRowHeight="15.75"/>
  <cols>
    <col min="1" max="1" width="7.42578125" style="19" customWidth="1"/>
    <col min="2" max="2" width="51" style="4" customWidth="1"/>
    <col min="3" max="3" width="14.85546875" style="2" customWidth="1"/>
    <col min="4" max="4" width="16.42578125" style="5" customWidth="1"/>
    <col min="5" max="5" width="12.7109375" style="4" bestFit="1" customWidth="1"/>
    <col min="6" max="16384" width="9.140625" style="4"/>
  </cols>
  <sheetData>
    <row r="1" spans="1:8" hidden="1">
      <c r="A1" s="200" t="s">
        <v>272</v>
      </c>
      <c r="B1" s="200"/>
      <c r="C1" s="200"/>
      <c r="D1" s="200"/>
    </row>
    <row r="2" spans="1:8" hidden="1"/>
    <row r="3" spans="1:8" ht="15" customHeight="1">
      <c r="A3" s="203" t="s">
        <v>35</v>
      </c>
      <c r="B3" s="203"/>
      <c r="D3" s="3"/>
    </row>
    <row r="4" spans="1:8" ht="15" customHeight="1"/>
    <row r="5" spans="1:8" ht="15.75" customHeight="1">
      <c r="A5" s="202" t="s">
        <v>278</v>
      </c>
      <c r="B5" s="202"/>
      <c r="C5" s="202"/>
      <c r="D5" s="202"/>
    </row>
    <row r="6" spans="1:8" ht="15" customHeight="1">
      <c r="A6" s="204" t="s">
        <v>328</v>
      </c>
      <c r="B6" s="204"/>
      <c r="C6" s="204"/>
      <c r="D6" s="204"/>
    </row>
    <row r="7" spans="1:8" ht="15.75" customHeight="1"/>
    <row r="8" spans="1:8" ht="47.25" customHeight="1">
      <c r="A8" s="6" t="s">
        <v>201</v>
      </c>
      <c r="B8" s="7" t="s">
        <v>202</v>
      </c>
      <c r="C8" s="8" t="s">
        <v>203</v>
      </c>
      <c r="D8" s="9" t="s">
        <v>204</v>
      </c>
    </row>
    <row r="9" spans="1:8" ht="18" customHeight="1">
      <c r="A9" s="20">
        <v>1</v>
      </c>
      <c r="B9" s="10" t="s">
        <v>45</v>
      </c>
      <c r="C9" s="11">
        <v>17458</v>
      </c>
      <c r="D9" s="12">
        <v>296100.52854197001</v>
      </c>
      <c r="E9" s="100"/>
    </row>
    <row r="10" spans="1:8" ht="18" customHeight="1">
      <c r="A10" s="20">
        <v>2</v>
      </c>
      <c r="B10" s="10" t="s">
        <v>47</v>
      </c>
      <c r="C10" s="11">
        <v>1171</v>
      </c>
      <c r="D10" s="12">
        <v>70590.823239069985</v>
      </c>
      <c r="E10" s="100"/>
    </row>
    <row r="11" spans="1:8" ht="18" customHeight="1">
      <c r="A11" s="20">
        <v>3</v>
      </c>
      <c r="B11" s="10" t="s">
        <v>44</v>
      </c>
      <c r="C11" s="11">
        <v>196</v>
      </c>
      <c r="D11" s="12">
        <v>40783.912263339997</v>
      </c>
    </row>
    <row r="12" spans="1:8" ht="18" customHeight="1">
      <c r="A12" s="20">
        <v>4</v>
      </c>
      <c r="B12" s="10" t="s">
        <v>49</v>
      </c>
      <c r="C12" s="11">
        <v>1004</v>
      </c>
      <c r="D12" s="12">
        <v>15415.212294820001</v>
      </c>
    </row>
    <row r="13" spans="1:8" ht="18" customHeight="1">
      <c r="A13" s="20">
        <v>5</v>
      </c>
      <c r="B13" s="10" t="s">
        <v>46</v>
      </c>
      <c r="C13" s="11">
        <v>7611</v>
      </c>
      <c r="D13" s="12">
        <v>11595.65580997</v>
      </c>
      <c r="H13" s="4" t="s">
        <v>311</v>
      </c>
    </row>
    <row r="14" spans="1:8" ht="18" customHeight="1">
      <c r="A14" s="20">
        <v>6</v>
      </c>
      <c r="B14" s="10" t="s">
        <v>52</v>
      </c>
      <c r="C14" s="11">
        <v>1836</v>
      </c>
      <c r="D14" s="12">
        <v>10976.400374099998</v>
      </c>
    </row>
    <row r="15" spans="1:8" ht="18" customHeight="1">
      <c r="A15" s="20">
        <v>7</v>
      </c>
      <c r="B15" s="10" t="s">
        <v>50</v>
      </c>
      <c r="C15" s="11">
        <v>1151</v>
      </c>
      <c r="D15" s="12">
        <v>6464.2931557700003</v>
      </c>
    </row>
    <row r="16" spans="1:8" ht="18" customHeight="1">
      <c r="A16" s="20">
        <v>8</v>
      </c>
      <c r="B16" s="10" t="s">
        <v>48</v>
      </c>
      <c r="C16" s="11">
        <v>4662</v>
      </c>
      <c r="D16" s="12">
        <v>5555.3751363199999</v>
      </c>
    </row>
    <row r="17" spans="1:4" ht="18" customHeight="1">
      <c r="A17" s="20">
        <v>9</v>
      </c>
      <c r="B17" s="10" t="s">
        <v>54</v>
      </c>
      <c r="C17" s="11">
        <v>3039</v>
      </c>
      <c r="D17" s="12">
        <v>5156.2490122699992</v>
      </c>
    </row>
    <row r="18" spans="1:4" ht="18" customHeight="1">
      <c r="A18" s="20">
        <v>10</v>
      </c>
      <c r="B18" s="10" t="s">
        <v>59</v>
      </c>
      <c r="C18" s="11">
        <v>106</v>
      </c>
      <c r="D18" s="12">
        <v>4889.1658360000001</v>
      </c>
    </row>
    <row r="19" spans="1:4" ht="18" customHeight="1">
      <c r="A19" s="20">
        <v>11</v>
      </c>
      <c r="B19" s="10" t="s">
        <v>55</v>
      </c>
      <c r="C19" s="11">
        <v>701</v>
      </c>
      <c r="D19" s="12">
        <v>4635.4169119399994</v>
      </c>
    </row>
    <row r="20" spans="1:4" ht="18" customHeight="1">
      <c r="A20" s="20">
        <v>12</v>
      </c>
      <c r="B20" s="10" t="s">
        <v>53</v>
      </c>
      <c r="C20" s="11">
        <v>536</v>
      </c>
      <c r="D20" s="12">
        <v>3867.8291218300005</v>
      </c>
    </row>
    <row r="21" spans="1:4" ht="18" customHeight="1">
      <c r="A21" s="20">
        <v>13</v>
      </c>
      <c r="B21" s="10" t="s">
        <v>60</v>
      </c>
      <c r="C21" s="11">
        <v>148</v>
      </c>
      <c r="D21" s="12">
        <v>3231.27631152</v>
      </c>
    </row>
    <row r="22" spans="1:4" ht="18" customHeight="1">
      <c r="A22" s="20">
        <v>14</v>
      </c>
      <c r="B22" s="10" t="s">
        <v>57</v>
      </c>
      <c r="C22" s="11">
        <v>87</v>
      </c>
      <c r="D22" s="12">
        <v>3049.1784554400001</v>
      </c>
    </row>
    <row r="23" spans="1:4" ht="18" customHeight="1">
      <c r="A23" s="20">
        <v>15</v>
      </c>
      <c r="B23" s="10" t="s">
        <v>58</v>
      </c>
      <c r="C23" s="11">
        <v>157</v>
      </c>
      <c r="D23" s="12">
        <v>1764.6361087400001</v>
      </c>
    </row>
    <row r="24" spans="1:4" ht="18" customHeight="1">
      <c r="A24" s="20">
        <v>16</v>
      </c>
      <c r="B24" s="10" t="s">
        <v>56</v>
      </c>
      <c r="C24" s="11">
        <v>656</v>
      </c>
      <c r="D24" s="12">
        <v>1086.1394443500001</v>
      </c>
    </row>
    <row r="25" spans="1:4" ht="18" customHeight="1">
      <c r="A25" s="20">
        <v>17</v>
      </c>
      <c r="B25" s="10" t="s">
        <v>51</v>
      </c>
      <c r="C25" s="11">
        <v>98</v>
      </c>
      <c r="D25" s="12">
        <v>930.44697499999995</v>
      </c>
    </row>
    <row r="26" spans="1:4" ht="18" customHeight="1">
      <c r="A26" s="20">
        <v>18</v>
      </c>
      <c r="B26" s="10" t="s">
        <v>61</v>
      </c>
      <c r="C26" s="11">
        <v>153</v>
      </c>
      <c r="D26" s="12">
        <v>927.79014400000005</v>
      </c>
    </row>
    <row r="27" spans="1:4">
      <c r="A27" s="20">
        <v>19</v>
      </c>
      <c r="B27" s="10" t="s">
        <v>205</v>
      </c>
      <c r="C27" s="11">
        <v>7</v>
      </c>
      <c r="D27" s="12">
        <v>11.071044000000001</v>
      </c>
    </row>
    <row r="28" spans="1:4" ht="17.25" customHeight="1">
      <c r="A28" s="201" t="s">
        <v>206</v>
      </c>
      <c r="B28" s="201"/>
      <c r="C28" s="13">
        <f>SUM(C9:C27)</f>
        <v>40777</v>
      </c>
      <c r="D28" s="14">
        <f>SUM(D9:D27)</f>
        <v>487031.40018044994</v>
      </c>
    </row>
    <row r="29" spans="1:4" ht="15.75" customHeight="1"/>
    <row r="30" spans="1:4" ht="12.75" customHeight="1"/>
    <row r="31" spans="1:4" ht="12.75" customHeight="1"/>
    <row r="32" spans="1:4" ht="12.75" customHeight="1"/>
    <row r="33" spans="1:5" ht="12.75" customHeight="1"/>
    <row r="34" spans="1:5" ht="24" customHeight="1">
      <c r="A34" s="202" t="s">
        <v>279</v>
      </c>
      <c r="B34" s="202"/>
      <c r="C34" s="202"/>
      <c r="D34" s="202"/>
    </row>
    <row r="35" spans="1:5" ht="12" customHeight="1">
      <c r="A35" s="205" t="str">
        <f>A6</f>
        <v>(Lũy kế các dự án còn hiệu lực đến ngày 20/07/2024)</v>
      </c>
      <c r="B35" s="205"/>
      <c r="C35" s="205"/>
      <c r="D35" s="205"/>
    </row>
    <row r="36" spans="1:5" ht="15.75" customHeight="1"/>
    <row r="37" spans="1:5" ht="47.25">
      <c r="A37" s="6" t="s">
        <v>201</v>
      </c>
      <c r="B37" s="7" t="s">
        <v>207</v>
      </c>
      <c r="C37" s="8" t="s">
        <v>203</v>
      </c>
      <c r="D37" s="9" t="s">
        <v>208</v>
      </c>
    </row>
    <row r="38" spans="1:5" ht="18" customHeight="1">
      <c r="A38" s="20">
        <v>1</v>
      </c>
      <c r="B38" s="10" t="s">
        <v>67</v>
      </c>
      <c r="C38" s="11">
        <v>10013</v>
      </c>
      <c r="D38" s="12">
        <v>87615.370033989995</v>
      </c>
    </row>
    <row r="39" spans="1:5" ht="18" customHeight="1">
      <c r="A39" s="20">
        <v>2</v>
      </c>
      <c r="B39" s="10" t="s">
        <v>64</v>
      </c>
      <c r="C39" s="11">
        <v>3742</v>
      </c>
      <c r="D39" s="12">
        <v>80736.507435639971</v>
      </c>
      <c r="E39" s="100" t="e">
        <f>D39+#REF!</f>
        <v>#REF!</v>
      </c>
    </row>
    <row r="40" spans="1:5" ht="18" customHeight="1">
      <c r="A40" s="20">
        <v>3</v>
      </c>
      <c r="B40" s="10" t="s">
        <v>66</v>
      </c>
      <c r="C40" s="11">
        <v>5381</v>
      </c>
      <c r="D40" s="12">
        <v>76358.742909469991</v>
      </c>
    </row>
    <row r="41" spans="1:5" ht="18" customHeight="1">
      <c r="A41" s="20">
        <v>4</v>
      </c>
      <c r="B41" s="10" t="s">
        <v>68</v>
      </c>
      <c r="C41" s="11">
        <v>3197</v>
      </c>
      <c r="D41" s="12">
        <v>40314.966272359998</v>
      </c>
    </row>
    <row r="42" spans="1:5" ht="18" customHeight="1">
      <c r="A42" s="20">
        <v>5</v>
      </c>
      <c r="B42" s="10" t="s">
        <v>69</v>
      </c>
      <c r="C42" s="11">
        <v>2639</v>
      </c>
      <c r="D42" s="12">
        <v>36674.254932930009</v>
      </c>
    </row>
    <row r="43" spans="1:5" ht="18" customHeight="1">
      <c r="A43" s="20">
        <v>6</v>
      </c>
      <c r="B43" s="10" t="s">
        <v>65</v>
      </c>
      <c r="C43" s="11">
        <v>4754</v>
      </c>
      <c r="D43" s="12">
        <v>28551.159672890004</v>
      </c>
    </row>
    <row r="44" spans="1:5" ht="18" customHeight="1">
      <c r="A44" s="20">
        <v>7</v>
      </c>
      <c r="B44" s="10" t="s">
        <v>70</v>
      </c>
      <c r="C44" s="11">
        <v>917</v>
      </c>
      <c r="D44" s="12">
        <v>23417.548860269999</v>
      </c>
      <c r="E44" s="100" t="e">
        <f>D44+#REF!</f>
        <v>#REF!</v>
      </c>
    </row>
    <row r="45" spans="1:5" ht="18" customHeight="1">
      <c r="A45" s="20">
        <v>8</v>
      </c>
      <c r="B45" s="10" t="s">
        <v>73</v>
      </c>
      <c r="C45" s="11">
        <v>444</v>
      </c>
      <c r="D45" s="12">
        <v>14596.830147680001</v>
      </c>
    </row>
    <row r="46" spans="1:5" ht="18" customHeight="1">
      <c r="A46" s="20">
        <v>9</v>
      </c>
      <c r="B46" s="10" t="s">
        <v>76</v>
      </c>
      <c r="C46" s="11">
        <v>754</v>
      </c>
      <c r="D46" s="12">
        <v>14158.579441929996</v>
      </c>
    </row>
    <row r="47" spans="1:5" ht="18" customHeight="1">
      <c r="A47" s="20">
        <v>10</v>
      </c>
      <c r="B47" s="10" t="s">
        <v>71</v>
      </c>
      <c r="C47" s="11">
        <v>746</v>
      </c>
      <c r="D47" s="12">
        <v>13023.969903610001</v>
      </c>
    </row>
    <row r="48" spans="1:5" ht="18" customHeight="1">
      <c r="A48" s="20">
        <v>11</v>
      </c>
      <c r="B48" s="10" t="s">
        <v>75</v>
      </c>
      <c r="C48" s="11">
        <v>1391</v>
      </c>
      <c r="D48" s="12">
        <v>11942.66012142</v>
      </c>
    </row>
    <row r="49" spans="1:4" ht="18" customHeight="1">
      <c r="A49" s="20">
        <v>12</v>
      </c>
      <c r="B49" s="10" t="s">
        <v>79</v>
      </c>
      <c r="C49" s="11">
        <v>498</v>
      </c>
      <c r="D49" s="12">
        <v>10668.893229700001</v>
      </c>
    </row>
    <row r="50" spans="1:4" ht="18" customHeight="1">
      <c r="A50" s="20">
        <v>13</v>
      </c>
      <c r="B50" s="10" t="s">
        <v>81</v>
      </c>
      <c r="C50" s="11">
        <v>133</v>
      </c>
      <c r="D50" s="12">
        <v>6855.1169129999998</v>
      </c>
    </row>
    <row r="51" spans="1:4" ht="18" customHeight="1">
      <c r="A51" s="20">
        <v>14</v>
      </c>
      <c r="B51" s="10" t="s">
        <v>83</v>
      </c>
      <c r="C51" s="11">
        <v>270</v>
      </c>
      <c r="D51" s="12">
        <v>4860.4954924700005</v>
      </c>
    </row>
    <row r="52" spans="1:4" ht="18" customHeight="1">
      <c r="A52" s="20">
        <v>15</v>
      </c>
      <c r="B52" s="10" t="s">
        <v>74</v>
      </c>
      <c r="C52" s="11">
        <v>575</v>
      </c>
      <c r="D52" s="12">
        <v>4426.4210850600002</v>
      </c>
    </row>
    <row r="53" spans="1:4" ht="18" customHeight="1">
      <c r="A53" s="20">
        <v>16</v>
      </c>
      <c r="B53" s="10" t="s">
        <v>78</v>
      </c>
      <c r="C53" s="11">
        <v>690</v>
      </c>
      <c r="D53" s="12">
        <v>3934.37322511</v>
      </c>
    </row>
    <row r="54" spans="1:4" ht="18" customHeight="1">
      <c r="A54" s="20">
        <v>17</v>
      </c>
      <c r="B54" s="10" t="s">
        <v>84</v>
      </c>
      <c r="C54" s="11">
        <v>473</v>
      </c>
      <c r="D54" s="12">
        <v>2744.0495656699995</v>
      </c>
    </row>
    <row r="55" spans="1:4" ht="18" customHeight="1">
      <c r="A55" s="20">
        <v>18</v>
      </c>
      <c r="B55" s="10" t="s">
        <v>85</v>
      </c>
      <c r="C55" s="11">
        <v>62</v>
      </c>
      <c r="D55" s="12">
        <v>2625.94994</v>
      </c>
    </row>
    <row r="56" spans="1:4" ht="18" customHeight="1">
      <c r="A56" s="20">
        <v>19</v>
      </c>
      <c r="B56" s="10" t="s">
        <v>82</v>
      </c>
      <c r="C56" s="11">
        <v>330</v>
      </c>
      <c r="D56" s="12">
        <v>2349.8059613</v>
      </c>
    </row>
    <row r="57" spans="1:4" ht="18" customHeight="1">
      <c r="A57" s="20">
        <v>20</v>
      </c>
      <c r="B57" s="10" t="s">
        <v>77</v>
      </c>
      <c r="C57" s="11">
        <v>655</v>
      </c>
      <c r="D57" s="12">
        <v>2056.0225952599999</v>
      </c>
    </row>
    <row r="58" spans="1:4" ht="18" customHeight="1">
      <c r="A58" s="20">
        <v>21</v>
      </c>
      <c r="B58" s="10" t="s">
        <v>89</v>
      </c>
      <c r="C58" s="11">
        <v>214</v>
      </c>
      <c r="D58" s="12">
        <v>2027.82218278</v>
      </c>
    </row>
    <row r="59" spans="1:4" ht="18" customHeight="1">
      <c r="A59" s="20">
        <v>22</v>
      </c>
      <c r="B59" s="10" t="s">
        <v>100</v>
      </c>
      <c r="C59" s="11">
        <v>170</v>
      </c>
      <c r="D59" s="12">
        <v>1982.96552638</v>
      </c>
    </row>
    <row r="60" spans="1:4" ht="18" customHeight="1">
      <c r="A60" s="20">
        <v>23</v>
      </c>
      <c r="B60" s="10" t="s">
        <v>101</v>
      </c>
      <c r="C60" s="11">
        <v>41</v>
      </c>
      <c r="D60" s="12">
        <v>1737.18147249</v>
      </c>
    </row>
    <row r="61" spans="1:4" ht="18" customHeight="1">
      <c r="A61" s="20">
        <v>24</v>
      </c>
      <c r="B61" s="10" t="s">
        <v>105</v>
      </c>
      <c r="C61" s="11">
        <v>97</v>
      </c>
      <c r="D61" s="12">
        <v>1099.7223828699998</v>
      </c>
    </row>
    <row r="62" spans="1:4" ht="18" customHeight="1">
      <c r="A62" s="20">
        <v>25</v>
      </c>
      <c r="B62" s="10" t="s">
        <v>88</v>
      </c>
      <c r="C62" s="11">
        <v>413</v>
      </c>
      <c r="D62" s="12">
        <v>1030.7844173800001</v>
      </c>
    </row>
    <row r="63" spans="1:4" ht="18" customHeight="1">
      <c r="A63" s="20">
        <v>26</v>
      </c>
      <c r="B63" s="10" t="s">
        <v>95</v>
      </c>
      <c r="C63" s="11">
        <v>188</v>
      </c>
      <c r="D63" s="12">
        <v>988.73245440999995</v>
      </c>
    </row>
    <row r="64" spans="1:4" ht="18" customHeight="1">
      <c r="A64" s="20">
        <v>27</v>
      </c>
      <c r="B64" s="10" t="s">
        <v>92</v>
      </c>
      <c r="C64" s="11">
        <v>21</v>
      </c>
      <c r="D64" s="12">
        <v>988.35799999999995</v>
      </c>
    </row>
    <row r="65" spans="1:4" ht="18" customHeight="1">
      <c r="A65" s="20">
        <v>28</v>
      </c>
      <c r="B65" s="10" t="s">
        <v>209</v>
      </c>
      <c r="C65" s="11">
        <v>156</v>
      </c>
      <c r="D65" s="12">
        <v>988.28929800000003</v>
      </c>
    </row>
    <row r="66" spans="1:4" ht="18" customHeight="1">
      <c r="A66" s="20">
        <v>29</v>
      </c>
      <c r="B66" s="10" t="s">
        <v>117</v>
      </c>
      <c r="C66" s="11">
        <v>110</v>
      </c>
      <c r="D66" s="12">
        <v>742.450244</v>
      </c>
    </row>
    <row r="67" spans="1:4" ht="18" customHeight="1">
      <c r="A67" s="20">
        <v>30</v>
      </c>
      <c r="B67" s="10" t="s">
        <v>115</v>
      </c>
      <c r="C67" s="11">
        <v>116</v>
      </c>
      <c r="D67" s="12">
        <v>662.10283200000003</v>
      </c>
    </row>
    <row r="68" spans="1:4" ht="18" customHeight="1">
      <c r="A68" s="20">
        <v>31</v>
      </c>
      <c r="B68" s="10" t="s">
        <v>94</v>
      </c>
      <c r="C68" s="11">
        <v>98</v>
      </c>
      <c r="D68" s="12">
        <v>609.45666480999989</v>
      </c>
    </row>
    <row r="69" spans="1:4" ht="18" customHeight="1">
      <c r="A69" s="20">
        <v>32</v>
      </c>
      <c r="B69" s="10" t="s">
        <v>211</v>
      </c>
      <c r="C69" s="11">
        <v>13</v>
      </c>
      <c r="D69" s="12">
        <v>587.43466699999999</v>
      </c>
    </row>
    <row r="70" spans="1:4" ht="18" customHeight="1">
      <c r="A70" s="20">
        <v>33</v>
      </c>
      <c r="B70" s="10" t="s">
        <v>103</v>
      </c>
      <c r="C70" s="11">
        <v>152</v>
      </c>
      <c r="D70" s="12">
        <v>519.40207802999998</v>
      </c>
    </row>
    <row r="71" spans="1:4" ht="18" customHeight="1">
      <c r="A71" s="20">
        <v>34</v>
      </c>
      <c r="B71" s="10" t="s">
        <v>121</v>
      </c>
      <c r="C71" s="11">
        <v>25</v>
      </c>
      <c r="D71" s="12">
        <v>469.39490699999999</v>
      </c>
    </row>
    <row r="72" spans="1:4" ht="18" customHeight="1">
      <c r="A72" s="20">
        <v>35</v>
      </c>
      <c r="B72" s="10" t="s">
        <v>72</v>
      </c>
      <c r="C72" s="11">
        <v>32</v>
      </c>
      <c r="D72" s="12">
        <v>465.86451099999999</v>
      </c>
    </row>
    <row r="73" spans="1:4" ht="18" customHeight="1">
      <c r="A73" s="20">
        <v>36</v>
      </c>
      <c r="B73" s="10" t="s">
        <v>210</v>
      </c>
      <c r="C73" s="11">
        <v>66</v>
      </c>
      <c r="D73" s="12">
        <v>440.84775300000001</v>
      </c>
    </row>
    <row r="74" spans="1:4" ht="18" customHeight="1">
      <c r="A74" s="20">
        <v>37</v>
      </c>
      <c r="B74" s="10" t="s">
        <v>87</v>
      </c>
      <c r="C74" s="11">
        <v>24</v>
      </c>
      <c r="D74" s="12">
        <v>342.18158899999997</v>
      </c>
    </row>
    <row r="75" spans="1:4" ht="18" customHeight="1">
      <c r="A75" s="20">
        <v>38</v>
      </c>
      <c r="B75" s="10" t="s">
        <v>86</v>
      </c>
      <c r="C75" s="11">
        <v>35</v>
      </c>
      <c r="D75" s="12">
        <v>313.41744699999998</v>
      </c>
    </row>
    <row r="76" spans="1:4" ht="18" customHeight="1">
      <c r="A76" s="20">
        <v>39</v>
      </c>
      <c r="B76" s="10" t="s">
        <v>112</v>
      </c>
      <c r="C76" s="11">
        <v>56</v>
      </c>
      <c r="D76" s="12">
        <v>208.64200697000001</v>
      </c>
    </row>
    <row r="77" spans="1:4" ht="18" customHeight="1">
      <c r="A77" s="20">
        <v>40</v>
      </c>
      <c r="B77" s="10" t="s">
        <v>212</v>
      </c>
      <c r="C77" s="11">
        <v>58</v>
      </c>
      <c r="D77" s="12">
        <v>194.36112900000001</v>
      </c>
    </row>
    <row r="78" spans="1:4" ht="18" customHeight="1">
      <c r="A78" s="20">
        <v>41</v>
      </c>
      <c r="B78" s="10" t="s">
        <v>124</v>
      </c>
      <c r="C78" s="11">
        <v>19</v>
      </c>
      <c r="D78" s="12">
        <v>193.568389</v>
      </c>
    </row>
    <row r="79" spans="1:4" ht="18" customHeight="1">
      <c r="A79" s="20">
        <v>42</v>
      </c>
      <c r="B79" s="10" t="s">
        <v>80</v>
      </c>
      <c r="C79" s="11">
        <v>24</v>
      </c>
      <c r="D79" s="12">
        <v>180.09</v>
      </c>
    </row>
    <row r="80" spans="1:4" ht="18" customHeight="1">
      <c r="A80" s="20">
        <v>43</v>
      </c>
      <c r="B80" s="10" t="s">
        <v>213</v>
      </c>
      <c r="C80" s="11">
        <v>2</v>
      </c>
      <c r="D80" s="12">
        <v>172</v>
      </c>
    </row>
    <row r="81" spans="1:4" ht="18" customHeight="1">
      <c r="A81" s="20">
        <v>44</v>
      </c>
      <c r="B81" s="10" t="s">
        <v>97</v>
      </c>
      <c r="C81" s="11">
        <v>44</v>
      </c>
      <c r="D81" s="12">
        <v>153.52275499999999</v>
      </c>
    </row>
    <row r="82" spans="1:4" ht="18" customHeight="1">
      <c r="A82" s="20">
        <v>45</v>
      </c>
      <c r="B82" s="10" t="s">
        <v>113</v>
      </c>
      <c r="C82" s="11">
        <v>48</v>
      </c>
      <c r="D82" s="12">
        <v>151.31232800000001</v>
      </c>
    </row>
    <row r="83" spans="1:4" ht="18" customHeight="1">
      <c r="A83" s="20">
        <v>46</v>
      </c>
      <c r="B83" s="10" t="s">
        <v>120</v>
      </c>
      <c r="C83" s="11">
        <v>97</v>
      </c>
      <c r="D83" s="12">
        <v>143.88012699999999</v>
      </c>
    </row>
    <row r="84" spans="1:4" ht="18" customHeight="1">
      <c r="A84" s="20">
        <v>47</v>
      </c>
      <c r="B84" s="10" t="s">
        <v>130</v>
      </c>
      <c r="C84" s="11">
        <v>16</v>
      </c>
      <c r="D84" s="12">
        <v>140.88177400000001</v>
      </c>
    </row>
    <row r="85" spans="1:4" ht="18" customHeight="1">
      <c r="A85" s="20">
        <v>48</v>
      </c>
      <c r="B85" s="10" t="s">
        <v>214</v>
      </c>
      <c r="C85" s="11">
        <v>10</v>
      </c>
      <c r="D85" s="12">
        <v>133.750103</v>
      </c>
    </row>
    <row r="86" spans="1:4" ht="18" customHeight="1">
      <c r="A86" s="20">
        <v>49</v>
      </c>
      <c r="B86" s="10" t="s">
        <v>215</v>
      </c>
      <c r="C86" s="11">
        <v>4</v>
      </c>
      <c r="D86" s="12">
        <v>118.4</v>
      </c>
    </row>
    <row r="87" spans="1:4" ht="18" customHeight="1">
      <c r="A87" s="20">
        <v>50</v>
      </c>
      <c r="B87" s="10" t="s">
        <v>119</v>
      </c>
      <c r="C87" s="11">
        <v>41</v>
      </c>
      <c r="D87" s="12">
        <v>92.383690000000001</v>
      </c>
    </row>
    <row r="88" spans="1:4" ht="18" customHeight="1">
      <c r="A88" s="20">
        <v>51</v>
      </c>
      <c r="B88" s="10" t="s">
        <v>98</v>
      </c>
      <c r="C88" s="11">
        <v>35</v>
      </c>
      <c r="D88" s="12">
        <v>76.745340999999996</v>
      </c>
    </row>
    <row r="89" spans="1:4" ht="18" customHeight="1">
      <c r="A89" s="20">
        <v>52</v>
      </c>
      <c r="B89" s="10" t="s">
        <v>91</v>
      </c>
      <c r="C89" s="11">
        <v>43</v>
      </c>
      <c r="D89" s="12">
        <v>74.110513999999995</v>
      </c>
    </row>
    <row r="90" spans="1:4" ht="18" customHeight="1">
      <c r="A90" s="20">
        <v>53</v>
      </c>
      <c r="B90" s="10" t="s">
        <v>137</v>
      </c>
      <c r="C90" s="11">
        <v>22</v>
      </c>
      <c r="D90" s="12">
        <v>72.359854999999996</v>
      </c>
    </row>
    <row r="91" spans="1:4" ht="18" customHeight="1">
      <c r="A91" s="20">
        <v>54</v>
      </c>
      <c r="B91" s="10" t="s">
        <v>109</v>
      </c>
      <c r="C91" s="11">
        <v>11</v>
      </c>
      <c r="D91" s="12">
        <v>71.128528000000003</v>
      </c>
    </row>
    <row r="92" spans="1:4" ht="18" customHeight="1">
      <c r="A92" s="20">
        <v>55</v>
      </c>
      <c r="B92" s="10" t="s">
        <v>114</v>
      </c>
      <c r="C92" s="11">
        <v>41</v>
      </c>
      <c r="D92" s="12">
        <v>60.823493579999997</v>
      </c>
    </row>
    <row r="93" spans="1:4" ht="18" customHeight="1">
      <c r="A93" s="20">
        <v>56</v>
      </c>
      <c r="B93" s="10" t="s">
        <v>217</v>
      </c>
      <c r="C93" s="11">
        <v>4</v>
      </c>
      <c r="D93" s="12">
        <v>56.703420000000001</v>
      </c>
    </row>
    <row r="94" spans="1:4" ht="18" customHeight="1">
      <c r="A94" s="20">
        <v>57</v>
      </c>
      <c r="B94" s="10" t="s">
        <v>220</v>
      </c>
      <c r="C94" s="11">
        <v>14</v>
      </c>
      <c r="D94" s="12">
        <v>52.49</v>
      </c>
    </row>
    <row r="95" spans="1:4" ht="18" customHeight="1">
      <c r="A95" s="20">
        <v>58</v>
      </c>
      <c r="B95" s="10" t="s">
        <v>110</v>
      </c>
      <c r="C95" s="11">
        <v>36</v>
      </c>
      <c r="D95" s="12">
        <v>48.396008689999995</v>
      </c>
    </row>
    <row r="96" spans="1:4" ht="18" customHeight="1">
      <c r="A96" s="20">
        <v>59</v>
      </c>
      <c r="B96" s="10" t="s">
        <v>218</v>
      </c>
      <c r="C96" s="11">
        <v>4</v>
      </c>
      <c r="D96" s="12">
        <v>47.6</v>
      </c>
    </row>
    <row r="97" spans="1:4" ht="18" customHeight="1">
      <c r="A97" s="20">
        <v>60</v>
      </c>
      <c r="B97" s="10" t="s">
        <v>93</v>
      </c>
      <c r="C97" s="11">
        <v>75</v>
      </c>
      <c r="D97" s="12">
        <v>45.090921000000002</v>
      </c>
    </row>
    <row r="98" spans="1:4" ht="18" customHeight="1">
      <c r="A98" s="20">
        <v>61</v>
      </c>
      <c r="B98" s="10" t="s">
        <v>219</v>
      </c>
      <c r="C98" s="11">
        <v>1</v>
      </c>
      <c r="D98" s="12">
        <v>45</v>
      </c>
    </row>
    <row r="99" spans="1:4" ht="18" customHeight="1">
      <c r="A99" s="20">
        <v>62</v>
      </c>
      <c r="B99" s="10" t="s">
        <v>108</v>
      </c>
      <c r="C99" s="11">
        <v>31</v>
      </c>
      <c r="D99" s="12">
        <v>42.9356638</v>
      </c>
    </row>
    <row r="100" spans="1:4" ht="18" customHeight="1">
      <c r="A100" s="20">
        <v>63</v>
      </c>
      <c r="B100" s="10" t="s">
        <v>230</v>
      </c>
      <c r="C100" s="11">
        <v>5</v>
      </c>
      <c r="D100" s="12">
        <v>42.448756209999999</v>
      </c>
    </row>
    <row r="101" spans="1:4" ht="18" customHeight="1">
      <c r="A101" s="20">
        <v>64</v>
      </c>
      <c r="B101" s="10" t="s">
        <v>269</v>
      </c>
      <c r="C101" s="11">
        <v>1</v>
      </c>
      <c r="D101" s="12">
        <v>40.772531999999998</v>
      </c>
    </row>
    <row r="102" spans="1:4" ht="18" customHeight="1">
      <c r="A102" s="20">
        <v>65</v>
      </c>
      <c r="B102" s="10" t="s">
        <v>106</v>
      </c>
      <c r="C102" s="11">
        <v>4</v>
      </c>
      <c r="D102" s="12">
        <v>39.905000000000001</v>
      </c>
    </row>
    <row r="103" spans="1:4" ht="18" customHeight="1">
      <c r="A103" s="20">
        <v>66</v>
      </c>
      <c r="B103" s="10" t="s">
        <v>221</v>
      </c>
      <c r="C103" s="11">
        <v>9</v>
      </c>
      <c r="D103" s="12">
        <v>38.076000000000001</v>
      </c>
    </row>
    <row r="104" spans="1:4" ht="18" customHeight="1">
      <c r="A104" s="20">
        <v>67</v>
      </c>
      <c r="B104" s="10" t="s">
        <v>139</v>
      </c>
      <c r="C104" s="11">
        <v>4</v>
      </c>
      <c r="D104" s="12">
        <v>35.252552000000001</v>
      </c>
    </row>
    <row r="105" spans="1:4" ht="18" customHeight="1">
      <c r="A105" s="20">
        <v>68</v>
      </c>
      <c r="B105" s="10" t="s">
        <v>222</v>
      </c>
      <c r="C105" s="11">
        <v>1</v>
      </c>
      <c r="D105" s="12">
        <v>35</v>
      </c>
    </row>
    <row r="106" spans="1:4" ht="18" customHeight="1">
      <c r="A106" s="20">
        <v>69</v>
      </c>
      <c r="B106" s="10" t="s">
        <v>223</v>
      </c>
      <c r="C106" s="11">
        <v>14</v>
      </c>
      <c r="D106" s="12">
        <v>31.320467000000001</v>
      </c>
    </row>
    <row r="107" spans="1:4" ht="18" customHeight="1">
      <c r="A107" s="20">
        <v>70</v>
      </c>
      <c r="B107" s="10" t="s">
        <v>96</v>
      </c>
      <c r="C107" s="11">
        <v>28</v>
      </c>
      <c r="D107" s="12">
        <v>30.613591010000004</v>
      </c>
    </row>
    <row r="108" spans="1:4" ht="18" customHeight="1">
      <c r="A108" s="20">
        <v>71</v>
      </c>
      <c r="B108" s="10" t="s">
        <v>126</v>
      </c>
      <c r="C108" s="11">
        <v>6</v>
      </c>
      <c r="D108" s="12">
        <v>27.283180999999999</v>
      </c>
    </row>
    <row r="109" spans="1:4" ht="18" customHeight="1">
      <c r="A109" s="20">
        <v>72</v>
      </c>
      <c r="B109" s="10" t="s">
        <v>227</v>
      </c>
      <c r="C109" s="11">
        <v>4</v>
      </c>
      <c r="D109" s="12">
        <v>22.58</v>
      </c>
    </row>
    <row r="110" spans="1:4" ht="18" customHeight="1">
      <c r="A110" s="20">
        <v>73</v>
      </c>
      <c r="B110" s="10" t="s">
        <v>224</v>
      </c>
      <c r="C110" s="11">
        <v>2</v>
      </c>
      <c r="D110" s="12">
        <v>22.5</v>
      </c>
    </row>
    <row r="111" spans="1:4" ht="18" customHeight="1">
      <c r="A111" s="20">
        <v>74</v>
      </c>
      <c r="B111" s="10" t="s">
        <v>142</v>
      </c>
      <c r="C111" s="11">
        <v>8</v>
      </c>
      <c r="D111" s="12">
        <v>21.108302999999999</v>
      </c>
    </row>
    <row r="112" spans="1:4" ht="18" customHeight="1">
      <c r="A112" s="20">
        <v>75</v>
      </c>
      <c r="B112" s="10" t="s">
        <v>225</v>
      </c>
      <c r="C112" s="11">
        <v>3</v>
      </c>
      <c r="D112" s="12">
        <v>20.774493</v>
      </c>
    </row>
    <row r="113" spans="1:5" ht="18" customHeight="1">
      <c r="A113" s="20">
        <v>76</v>
      </c>
      <c r="B113" s="10" t="s">
        <v>111</v>
      </c>
      <c r="C113" s="11">
        <v>3</v>
      </c>
      <c r="D113" s="12">
        <v>20.315000000000001</v>
      </c>
    </row>
    <row r="114" spans="1:5" ht="18" customHeight="1">
      <c r="A114" s="20">
        <v>77</v>
      </c>
      <c r="B114" s="10" t="s">
        <v>226</v>
      </c>
      <c r="C114" s="11">
        <v>4</v>
      </c>
      <c r="D114" s="12">
        <v>16.598061999999999</v>
      </c>
    </row>
    <row r="115" spans="1:5" ht="18" customHeight="1">
      <c r="A115" s="20">
        <v>78</v>
      </c>
      <c r="B115" s="10" t="s">
        <v>228</v>
      </c>
      <c r="C115" s="11">
        <v>2</v>
      </c>
      <c r="D115" s="12">
        <v>10.278</v>
      </c>
    </row>
    <row r="116" spans="1:5" ht="18" customHeight="1">
      <c r="A116" s="20">
        <v>79</v>
      </c>
      <c r="B116" s="10" t="s">
        <v>102</v>
      </c>
      <c r="C116" s="11">
        <v>8</v>
      </c>
      <c r="D116" s="12">
        <v>8.5663990000000005</v>
      </c>
    </row>
    <row r="117" spans="1:5" ht="18" customHeight="1">
      <c r="A117" s="20">
        <v>80</v>
      </c>
      <c r="B117" s="10" t="s">
        <v>129</v>
      </c>
      <c r="C117" s="11">
        <v>2</v>
      </c>
      <c r="D117" s="12">
        <v>8.0431500000000007</v>
      </c>
    </row>
    <row r="118" spans="1:5" ht="18" customHeight="1">
      <c r="A118" s="20">
        <v>81</v>
      </c>
      <c r="B118" s="10" t="s">
        <v>229</v>
      </c>
      <c r="C118" s="11">
        <v>5</v>
      </c>
      <c r="D118" s="12">
        <v>7.2798999999999996</v>
      </c>
    </row>
    <row r="119" spans="1:5" ht="18" customHeight="1">
      <c r="A119" s="20">
        <v>82</v>
      </c>
      <c r="B119" s="10" t="s">
        <v>232</v>
      </c>
      <c r="C119" s="11">
        <v>4</v>
      </c>
      <c r="D119" s="12">
        <v>5.7362320000000002</v>
      </c>
    </row>
    <row r="120" spans="1:5" ht="18" customHeight="1">
      <c r="A120" s="20">
        <v>83</v>
      </c>
      <c r="B120" s="10" t="s">
        <v>317</v>
      </c>
      <c r="C120" s="11">
        <v>1</v>
      </c>
      <c r="D120" s="12">
        <v>5</v>
      </c>
    </row>
    <row r="121" spans="1:5" ht="18" customHeight="1">
      <c r="A121" s="20">
        <v>84</v>
      </c>
      <c r="B121" s="10" t="s">
        <v>305</v>
      </c>
      <c r="C121" s="11">
        <v>1</v>
      </c>
      <c r="D121" s="12">
        <v>4</v>
      </c>
    </row>
    <row r="122" spans="1:5" ht="18" customHeight="1">
      <c r="A122" s="20">
        <v>85</v>
      </c>
      <c r="B122" s="10" t="s">
        <v>99</v>
      </c>
      <c r="C122" s="11">
        <v>42</v>
      </c>
      <c r="D122" s="12">
        <v>3.908207</v>
      </c>
      <c r="E122" s="100" t="e">
        <f>D122+#REF!</f>
        <v>#REF!</v>
      </c>
    </row>
    <row r="123" spans="1:5" ht="18" customHeight="1">
      <c r="A123" s="20">
        <v>86</v>
      </c>
      <c r="B123" s="10" t="s">
        <v>135</v>
      </c>
      <c r="C123" s="11">
        <v>7</v>
      </c>
      <c r="D123" s="12">
        <v>3.8475060000000001</v>
      </c>
    </row>
    <row r="124" spans="1:5" ht="18" customHeight="1">
      <c r="A124" s="20">
        <v>87</v>
      </c>
      <c r="B124" s="10" t="s">
        <v>231</v>
      </c>
      <c r="C124" s="11">
        <v>1</v>
      </c>
      <c r="D124" s="12">
        <v>3.8</v>
      </c>
    </row>
    <row r="125" spans="1:5" ht="18" customHeight="1">
      <c r="A125" s="20">
        <v>88</v>
      </c>
      <c r="B125" s="10" t="s">
        <v>283</v>
      </c>
      <c r="C125" s="11">
        <v>1</v>
      </c>
      <c r="D125" s="12">
        <v>3.225806</v>
      </c>
    </row>
    <row r="126" spans="1:5" ht="18" customHeight="1">
      <c r="A126" s="20">
        <v>89</v>
      </c>
      <c r="B126" s="10" t="s">
        <v>233</v>
      </c>
      <c r="C126" s="11">
        <v>2</v>
      </c>
      <c r="D126" s="12">
        <v>3.1</v>
      </c>
    </row>
    <row r="127" spans="1:5" ht="18" customHeight="1">
      <c r="A127" s="20">
        <v>90</v>
      </c>
      <c r="B127" s="10" t="s">
        <v>118</v>
      </c>
      <c r="C127" s="11">
        <v>22</v>
      </c>
      <c r="D127" s="12">
        <v>2.8710100000000001</v>
      </c>
    </row>
    <row r="128" spans="1:5" ht="18" customHeight="1">
      <c r="A128" s="20">
        <v>91</v>
      </c>
      <c r="B128" s="10" t="s">
        <v>143</v>
      </c>
      <c r="C128" s="11">
        <v>9</v>
      </c>
      <c r="D128" s="12">
        <v>2.8023669999999998</v>
      </c>
    </row>
    <row r="129" spans="1:4" ht="18" customHeight="1">
      <c r="A129" s="20">
        <v>92</v>
      </c>
      <c r="B129" s="10" t="s">
        <v>216</v>
      </c>
      <c r="C129" s="11">
        <v>2</v>
      </c>
      <c r="D129" s="12">
        <v>2.75</v>
      </c>
    </row>
    <row r="130" spans="1:4" ht="18" customHeight="1">
      <c r="A130" s="20">
        <v>93</v>
      </c>
      <c r="B130" s="10" t="s">
        <v>234</v>
      </c>
      <c r="C130" s="11">
        <v>3</v>
      </c>
      <c r="D130" s="12">
        <v>2.27</v>
      </c>
    </row>
    <row r="131" spans="1:4" ht="18" customHeight="1">
      <c r="A131" s="20">
        <v>94</v>
      </c>
      <c r="B131" s="10" t="s">
        <v>144</v>
      </c>
      <c r="C131" s="11">
        <v>6</v>
      </c>
      <c r="D131" s="12">
        <v>1.681643</v>
      </c>
    </row>
    <row r="132" spans="1:4" ht="18" customHeight="1">
      <c r="A132" s="20">
        <v>95</v>
      </c>
      <c r="B132" s="10" t="s">
        <v>235</v>
      </c>
      <c r="C132" s="11">
        <v>2</v>
      </c>
      <c r="D132" s="12">
        <v>1.5845</v>
      </c>
    </row>
    <row r="133" spans="1:4" ht="18" customHeight="1">
      <c r="A133" s="20">
        <v>96</v>
      </c>
      <c r="B133" s="10" t="s">
        <v>236</v>
      </c>
      <c r="C133" s="11">
        <v>3</v>
      </c>
      <c r="D133" s="12">
        <v>1.4043000000000001</v>
      </c>
    </row>
    <row r="134" spans="1:4" ht="18" customHeight="1">
      <c r="A134" s="20">
        <v>97</v>
      </c>
      <c r="B134" s="10" t="s">
        <v>107</v>
      </c>
      <c r="C134" s="11">
        <v>6</v>
      </c>
      <c r="D134" s="12">
        <v>1.2845420000000001</v>
      </c>
    </row>
    <row r="135" spans="1:4" ht="18" customHeight="1">
      <c r="A135" s="20">
        <v>98</v>
      </c>
      <c r="B135" s="10" t="s">
        <v>277</v>
      </c>
      <c r="C135" s="11">
        <v>1</v>
      </c>
      <c r="D135" s="12">
        <v>1.239743</v>
      </c>
    </row>
    <row r="136" spans="1:4" ht="18" customHeight="1">
      <c r="A136" s="20">
        <v>99</v>
      </c>
      <c r="B136" s="10" t="s">
        <v>237</v>
      </c>
      <c r="C136" s="11">
        <v>5</v>
      </c>
      <c r="D136" s="12">
        <v>1.2</v>
      </c>
    </row>
    <row r="137" spans="1:4" ht="18" customHeight="1">
      <c r="A137" s="20">
        <v>100</v>
      </c>
      <c r="B137" s="10" t="s">
        <v>304</v>
      </c>
      <c r="C137" s="11">
        <v>3</v>
      </c>
      <c r="D137" s="12">
        <v>1.1533260000000001</v>
      </c>
    </row>
    <row r="138" spans="1:4" ht="18" customHeight="1">
      <c r="A138" s="20">
        <v>101</v>
      </c>
      <c r="B138" s="10" t="s">
        <v>238</v>
      </c>
      <c r="C138" s="11">
        <v>4</v>
      </c>
      <c r="D138" s="12">
        <v>1.1100000000000001</v>
      </c>
    </row>
    <row r="139" spans="1:4" ht="18" customHeight="1">
      <c r="A139" s="20">
        <v>102</v>
      </c>
      <c r="B139" s="10" t="s">
        <v>240</v>
      </c>
      <c r="C139" s="11">
        <v>5</v>
      </c>
      <c r="D139" s="12">
        <v>1.0842695099999999</v>
      </c>
    </row>
    <row r="140" spans="1:4" ht="18" customHeight="1">
      <c r="A140" s="20">
        <v>103</v>
      </c>
      <c r="B140" s="10" t="s">
        <v>131</v>
      </c>
      <c r="C140" s="11">
        <v>3</v>
      </c>
      <c r="D140" s="12">
        <v>1.07</v>
      </c>
    </row>
    <row r="141" spans="1:4" ht="18" customHeight="1">
      <c r="A141" s="20">
        <v>104</v>
      </c>
      <c r="B141" s="10" t="s">
        <v>239</v>
      </c>
      <c r="C141" s="11">
        <v>2</v>
      </c>
      <c r="D141" s="12">
        <v>1.0149999999999999</v>
      </c>
    </row>
    <row r="142" spans="1:4" ht="18" customHeight="1">
      <c r="A142" s="20">
        <v>105</v>
      </c>
      <c r="B142" s="10" t="s">
        <v>122</v>
      </c>
      <c r="C142" s="11">
        <v>5</v>
      </c>
      <c r="D142" s="12">
        <v>1.003787</v>
      </c>
    </row>
    <row r="143" spans="1:4" ht="18" customHeight="1">
      <c r="A143" s="20">
        <v>106</v>
      </c>
      <c r="B143" s="10" t="s">
        <v>132</v>
      </c>
      <c r="C143" s="11">
        <v>20</v>
      </c>
      <c r="D143" s="12">
        <v>0.980688</v>
      </c>
    </row>
    <row r="144" spans="1:4" ht="18" customHeight="1">
      <c r="A144" s="20">
        <v>107</v>
      </c>
      <c r="B144" s="10" t="s">
        <v>127</v>
      </c>
      <c r="C144" s="11">
        <v>20</v>
      </c>
      <c r="D144" s="12">
        <v>0.87515200000000004</v>
      </c>
    </row>
    <row r="145" spans="1:4" ht="18" customHeight="1">
      <c r="A145" s="20">
        <v>108</v>
      </c>
      <c r="B145" s="10" t="s">
        <v>241</v>
      </c>
      <c r="C145" s="11">
        <v>8</v>
      </c>
      <c r="D145" s="12">
        <v>0.82611859999999993</v>
      </c>
    </row>
    <row r="146" spans="1:4" ht="18" customHeight="1">
      <c r="A146" s="20">
        <v>109</v>
      </c>
      <c r="B146" s="10" t="s">
        <v>273</v>
      </c>
      <c r="C146" s="11">
        <v>3</v>
      </c>
      <c r="D146" s="12">
        <v>0.71</v>
      </c>
    </row>
    <row r="147" spans="1:4" ht="18" customHeight="1">
      <c r="A147" s="20">
        <v>110</v>
      </c>
      <c r="B147" s="10" t="s">
        <v>90</v>
      </c>
      <c r="C147" s="11">
        <v>7</v>
      </c>
      <c r="D147" s="12">
        <v>0.70908700000000002</v>
      </c>
    </row>
    <row r="148" spans="1:4" ht="18" customHeight="1">
      <c r="A148" s="20">
        <v>111</v>
      </c>
      <c r="B148" s="10" t="s">
        <v>116</v>
      </c>
      <c r="C148" s="11">
        <v>6</v>
      </c>
      <c r="D148" s="12">
        <v>0.56370699999999996</v>
      </c>
    </row>
    <row r="149" spans="1:4" ht="18" customHeight="1">
      <c r="A149" s="20">
        <v>112</v>
      </c>
      <c r="B149" s="10" t="s">
        <v>133</v>
      </c>
      <c r="C149" s="11">
        <v>3</v>
      </c>
      <c r="D149" s="12">
        <v>0.52214300000000002</v>
      </c>
    </row>
    <row r="150" spans="1:4" ht="18" customHeight="1">
      <c r="A150" s="20">
        <v>113</v>
      </c>
      <c r="B150" s="10" t="s">
        <v>242</v>
      </c>
      <c r="C150" s="11">
        <v>1</v>
      </c>
      <c r="D150" s="12">
        <v>0.5</v>
      </c>
    </row>
    <row r="151" spans="1:4" ht="18" customHeight="1">
      <c r="A151" s="20">
        <v>114</v>
      </c>
      <c r="B151" s="21" t="s">
        <v>134</v>
      </c>
      <c r="C151" s="11">
        <v>4</v>
      </c>
      <c r="D151" s="12">
        <v>0.40699999999999997</v>
      </c>
    </row>
    <row r="152" spans="1:4" ht="18" customHeight="1">
      <c r="A152" s="20">
        <v>115</v>
      </c>
      <c r="B152" s="10" t="s">
        <v>136</v>
      </c>
      <c r="C152" s="11">
        <v>6</v>
      </c>
      <c r="D152" s="12">
        <v>0.395455</v>
      </c>
    </row>
    <row r="153" spans="1:4" ht="18" customHeight="1">
      <c r="A153" s="20">
        <v>116</v>
      </c>
      <c r="B153" s="10" t="s">
        <v>128</v>
      </c>
      <c r="C153" s="11">
        <v>2</v>
      </c>
      <c r="D153" s="12">
        <v>0.32</v>
      </c>
    </row>
    <row r="154" spans="1:4" ht="18" customHeight="1">
      <c r="A154" s="20">
        <v>117</v>
      </c>
      <c r="B154" s="10" t="s">
        <v>243</v>
      </c>
      <c r="C154" s="11">
        <v>3</v>
      </c>
      <c r="D154" s="12">
        <v>0.31282902000000001</v>
      </c>
    </row>
    <row r="155" spans="1:4" ht="18" customHeight="1">
      <c r="A155" s="20">
        <v>118</v>
      </c>
      <c r="B155" s="10" t="s">
        <v>248</v>
      </c>
      <c r="C155" s="11">
        <v>2</v>
      </c>
      <c r="D155" s="12">
        <v>0.30685699999999999</v>
      </c>
    </row>
    <row r="156" spans="1:4" ht="18" customHeight="1">
      <c r="A156" s="20">
        <v>119</v>
      </c>
      <c r="B156" s="10" t="s">
        <v>138</v>
      </c>
      <c r="C156" s="11">
        <v>4</v>
      </c>
      <c r="D156" s="12">
        <v>0.29499999999999998</v>
      </c>
    </row>
    <row r="157" spans="1:4" ht="18" customHeight="1">
      <c r="A157" s="20">
        <v>120</v>
      </c>
      <c r="B157" s="10" t="s">
        <v>244</v>
      </c>
      <c r="C157" s="11">
        <v>5</v>
      </c>
      <c r="D157" s="12">
        <v>0.27500000000000002</v>
      </c>
    </row>
    <row r="158" spans="1:4" ht="18" customHeight="1">
      <c r="A158" s="20">
        <v>121</v>
      </c>
      <c r="B158" s="10" t="s">
        <v>245</v>
      </c>
      <c r="C158" s="11">
        <v>1</v>
      </c>
      <c r="D158" s="12">
        <v>0.22500000000000001</v>
      </c>
    </row>
    <row r="159" spans="1:4" ht="18" customHeight="1">
      <c r="A159" s="20">
        <v>122</v>
      </c>
      <c r="B159" s="10" t="s">
        <v>246</v>
      </c>
      <c r="C159" s="11">
        <v>1</v>
      </c>
      <c r="D159" s="12">
        <v>0.21</v>
      </c>
    </row>
    <row r="160" spans="1:4" ht="18" customHeight="1">
      <c r="A160" s="20">
        <v>123</v>
      </c>
      <c r="B160" s="10" t="s">
        <v>258</v>
      </c>
      <c r="C160" s="11">
        <v>5</v>
      </c>
      <c r="D160" s="12">
        <v>0.202795</v>
      </c>
    </row>
    <row r="161" spans="1:4" ht="18" customHeight="1">
      <c r="A161" s="20">
        <v>124</v>
      </c>
      <c r="B161" s="10" t="s">
        <v>125</v>
      </c>
      <c r="C161" s="11">
        <v>11</v>
      </c>
      <c r="D161" s="12">
        <v>0.16804215</v>
      </c>
    </row>
    <row r="162" spans="1:4" ht="18" customHeight="1">
      <c r="A162" s="20">
        <v>125</v>
      </c>
      <c r="B162" s="10" t="s">
        <v>253</v>
      </c>
      <c r="C162" s="11">
        <v>3</v>
      </c>
      <c r="D162" s="12">
        <v>0.16447300000000001</v>
      </c>
    </row>
    <row r="163" spans="1:4" ht="18" customHeight="1">
      <c r="A163" s="20">
        <v>126</v>
      </c>
      <c r="B163" s="10" t="s">
        <v>249</v>
      </c>
      <c r="C163" s="11">
        <v>5</v>
      </c>
      <c r="D163" s="12">
        <v>0.15781999999999999</v>
      </c>
    </row>
    <row r="164" spans="1:4" ht="18" customHeight="1">
      <c r="A164" s="20">
        <v>127</v>
      </c>
      <c r="B164" s="10" t="s">
        <v>250</v>
      </c>
      <c r="C164" s="11">
        <v>2</v>
      </c>
      <c r="D164" s="12">
        <v>0.14291799999999999</v>
      </c>
    </row>
    <row r="165" spans="1:4" ht="18" customHeight="1">
      <c r="A165" s="20">
        <v>128</v>
      </c>
      <c r="B165" s="10" t="s">
        <v>252</v>
      </c>
      <c r="C165" s="11">
        <v>2</v>
      </c>
      <c r="D165" s="12">
        <v>0.129</v>
      </c>
    </row>
    <row r="166" spans="1:4" ht="18" customHeight="1">
      <c r="A166" s="20">
        <v>129</v>
      </c>
      <c r="B166" s="10" t="s">
        <v>123</v>
      </c>
      <c r="C166" s="11">
        <v>6</v>
      </c>
      <c r="D166" s="12">
        <v>0.11526</v>
      </c>
    </row>
    <row r="167" spans="1:4" ht="18" customHeight="1">
      <c r="A167" s="20">
        <v>130</v>
      </c>
      <c r="B167" s="10" t="s">
        <v>285</v>
      </c>
      <c r="C167" s="11">
        <v>1</v>
      </c>
      <c r="D167" s="12">
        <v>0.1</v>
      </c>
    </row>
    <row r="168" spans="1:4" ht="18" customHeight="1">
      <c r="A168" s="20">
        <v>131</v>
      </c>
      <c r="B168" s="10" t="s">
        <v>251</v>
      </c>
      <c r="C168" s="11">
        <v>1</v>
      </c>
      <c r="D168" s="12">
        <v>0.1</v>
      </c>
    </row>
    <row r="169" spans="1:4" ht="18" customHeight="1">
      <c r="A169" s="20">
        <v>132</v>
      </c>
      <c r="B169" s="10" t="s">
        <v>247</v>
      </c>
      <c r="C169" s="11">
        <v>2</v>
      </c>
      <c r="D169" s="12">
        <v>9.7000000000000003E-2</v>
      </c>
    </row>
    <row r="170" spans="1:4" ht="18" customHeight="1">
      <c r="A170" s="20">
        <v>133</v>
      </c>
      <c r="B170" s="10" t="s">
        <v>255</v>
      </c>
      <c r="C170" s="11">
        <v>3</v>
      </c>
      <c r="D170" s="12">
        <v>8.9399999999999993E-2</v>
      </c>
    </row>
    <row r="171" spans="1:4" ht="18" customHeight="1">
      <c r="A171" s="20">
        <v>134</v>
      </c>
      <c r="B171" s="10" t="s">
        <v>140</v>
      </c>
      <c r="C171" s="11">
        <v>2</v>
      </c>
      <c r="D171" s="12">
        <v>8.8900000000000007E-2</v>
      </c>
    </row>
    <row r="172" spans="1:4" ht="18" customHeight="1">
      <c r="A172" s="20">
        <v>135</v>
      </c>
      <c r="B172" s="10" t="s">
        <v>254</v>
      </c>
      <c r="C172" s="11">
        <v>1</v>
      </c>
      <c r="D172" s="12">
        <v>7.0935999999999999E-2</v>
      </c>
    </row>
    <row r="173" spans="1:4" ht="18" customHeight="1">
      <c r="A173" s="20">
        <v>136</v>
      </c>
      <c r="B173" s="10" t="s">
        <v>141</v>
      </c>
      <c r="C173" s="11">
        <v>2</v>
      </c>
      <c r="D173" s="12">
        <v>3.4783000000000001E-2</v>
      </c>
    </row>
    <row r="174" spans="1:4" ht="18" customHeight="1">
      <c r="A174" s="20">
        <v>137</v>
      </c>
      <c r="B174" s="10" t="s">
        <v>256</v>
      </c>
      <c r="C174" s="11">
        <v>1</v>
      </c>
      <c r="D174" s="12">
        <v>3.3184999999999999E-2</v>
      </c>
    </row>
    <row r="175" spans="1:4" ht="18" customHeight="1">
      <c r="A175" s="20">
        <v>138</v>
      </c>
      <c r="B175" s="10" t="s">
        <v>276</v>
      </c>
      <c r="C175" s="11">
        <v>1</v>
      </c>
      <c r="D175" s="12">
        <v>2.4464E-2</v>
      </c>
    </row>
    <row r="176" spans="1:4" ht="18" customHeight="1">
      <c r="A176" s="20">
        <v>139</v>
      </c>
      <c r="B176" s="10" t="s">
        <v>314</v>
      </c>
      <c r="C176" s="11">
        <v>1</v>
      </c>
      <c r="D176" s="12">
        <v>2.0833999999999998E-2</v>
      </c>
    </row>
    <row r="177" spans="1:8" ht="18" customHeight="1">
      <c r="A177" s="20">
        <v>140</v>
      </c>
      <c r="B177" s="10" t="s">
        <v>257</v>
      </c>
      <c r="C177" s="11">
        <v>1</v>
      </c>
      <c r="D177" s="12">
        <v>0.02</v>
      </c>
    </row>
    <row r="178" spans="1:8" ht="18" customHeight="1">
      <c r="A178" s="20">
        <v>141</v>
      </c>
      <c r="B178" s="10" t="s">
        <v>274</v>
      </c>
      <c r="C178" s="11">
        <v>1</v>
      </c>
      <c r="D178" s="12">
        <v>0.01</v>
      </c>
    </row>
    <row r="179" spans="1:8" ht="18" customHeight="1">
      <c r="A179" s="20">
        <v>142</v>
      </c>
      <c r="B179" s="10" t="s">
        <v>104</v>
      </c>
      <c r="C179" s="11">
        <v>1</v>
      </c>
      <c r="D179" s="12">
        <v>0.01</v>
      </c>
    </row>
    <row r="180" spans="1:8" ht="18" customHeight="1">
      <c r="A180" s="20">
        <v>143</v>
      </c>
      <c r="B180" s="10" t="s">
        <v>306</v>
      </c>
      <c r="C180" s="11">
        <v>1</v>
      </c>
      <c r="D180" s="12">
        <v>6.2090000000000001E-3</v>
      </c>
    </row>
    <row r="181" spans="1:8" ht="18" customHeight="1">
      <c r="A181" s="20">
        <v>144</v>
      </c>
      <c r="B181" s="10" t="s">
        <v>284</v>
      </c>
      <c r="C181" s="11">
        <v>1</v>
      </c>
      <c r="D181" s="12">
        <v>5.2859999999999999E-3</v>
      </c>
    </row>
    <row r="182" spans="1:8" ht="18" customHeight="1">
      <c r="A182" s="20">
        <v>145</v>
      </c>
      <c r="B182" s="10" t="s">
        <v>281</v>
      </c>
      <c r="C182" s="11">
        <v>1</v>
      </c>
      <c r="D182" s="12">
        <v>5.0000000000000001E-3</v>
      </c>
    </row>
    <row r="183" spans="1:8" ht="18" customHeight="1">
      <c r="A183" s="20">
        <v>146</v>
      </c>
      <c r="B183" s="10" t="s">
        <v>309</v>
      </c>
      <c r="C183" s="11">
        <v>1</v>
      </c>
      <c r="D183" s="12">
        <v>5.0000000000000001E-3</v>
      </c>
    </row>
    <row r="184" spans="1:8" ht="18" customHeight="1">
      <c r="A184" s="20">
        <v>147</v>
      </c>
      <c r="B184" s="10" t="s">
        <v>275</v>
      </c>
      <c r="C184" s="11">
        <v>1</v>
      </c>
      <c r="D184" s="12">
        <v>5.0000000000000001E-3</v>
      </c>
    </row>
    <row r="185" spans="1:8" ht="18" customHeight="1">
      <c r="A185" s="201" t="s">
        <v>206</v>
      </c>
      <c r="B185" s="201"/>
      <c r="C185" s="13">
        <f>SUM(C38:C184)</f>
        <v>40777</v>
      </c>
      <c r="D185" s="14">
        <f>SUM(D38:D184)</f>
        <v>487031.40018045</v>
      </c>
    </row>
    <row r="186" spans="1:8" ht="15" customHeight="1">
      <c r="A186" s="15"/>
      <c r="B186" s="15"/>
      <c r="C186" s="16"/>
      <c r="D186" s="17"/>
    </row>
    <row r="187" spans="1:8" ht="15.75" customHeight="1">
      <c r="A187" s="202" t="s">
        <v>280</v>
      </c>
      <c r="B187" s="202"/>
      <c r="C187" s="202"/>
      <c r="D187" s="202"/>
      <c r="H187" s="4">
        <f>1775392+2105697+41288</f>
        <v>3922377</v>
      </c>
    </row>
    <row r="188" spans="1:8" ht="15.75" customHeight="1">
      <c r="A188" s="202" t="str">
        <f>A6</f>
        <v>(Lũy kế các dự án còn hiệu lực đến ngày 20/07/2024)</v>
      </c>
      <c r="B188" s="202"/>
      <c r="C188" s="202"/>
      <c r="D188" s="202"/>
    </row>
    <row r="189" spans="1:8" ht="19.5" customHeight="1"/>
    <row r="190" spans="1:8" ht="47.25">
      <c r="A190" s="6" t="s">
        <v>201</v>
      </c>
      <c r="B190" s="7" t="s">
        <v>259</v>
      </c>
      <c r="C190" s="8" t="s">
        <v>203</v>
      </c>
      <c r="D190" s="9" t="s">
        <v>208</v>
      </c>
    </row>
    <row r="191" spans="1:8" ht="19.5" customHeight="1">
      <c r="A191" s="20">
        <v>1</v>
      </c>
      <c r="B191" s="10" t="s">
        <v>147</v>
      </c>
      <c r="C191" s="11">
        <v>13015</v>
      </c>
      <c r="D191" s="12">
        <v>58080.966288520001</v>
      </c>
    </row>
    <row r="192" spans="1:8" ht="19.5" customHeight="1">
      <c r="A192" s="20">
        <v>2</v>
      </c>
      <c r="B192" s="10" t="s">
        <v>149</v>
      </c>
      <c r="C192" s="11">
        <v>7483</v>
      </c>
      <c r="D192" s="12">
        <v>43584.435019840006</v>
      </c>
    </row>
    <row r="193" spans="1:4" ht="19.5" customHeight="1">
      <c r="A193" s="20">
        <v>3</v>
      </c>
      <c r="B193" s="10" t="s">
        <v>150</v>
      </c>
      <c r="C193" s="11">
        <v>4327</v>
      </c>
      <c r="D193" s="12">
        <v>41549.210319490005</v>
      </c>
    </row>
    <row r="194" spans="1:4" ht="19.5" customHeight="1">
      <c r="A194" s="20">
        <v>4</v>
      </c>
      <c r="B194" s="10" t="s">
        <v>152</v>
      </c>
      <c r="C194" s="11">
        <v>1956</v>
      </c>
      <c r="D194" s="12">
        <v>36819.568031820003</v>
      </c>
    </row>
    <row r="195" spans="1:4" ht="19.5" customHeight="1">
      <c r="A195" s="20">
        <v>5</v>
      </c>
      <c r="B195" s="10" t="s">
        <v>151</v>
      </c>
      <c r="C195" s="11">
        <v>570</v>
      </c>
      <c r="D195" s="12">
        <v>36340.831347130006</v>
      </c>
    </row>
    <row r="196" spans="1:4" ht="19.5" customHeight="1">
      <c r="A196" s="20">
        <v>6</v>
      </c>
      <c r="B196" s="10" t="s">
        <v>153</v>
      </c>
      <c r="C196" s="11">
        <v>1176</v>
      </c>
      <c r="D196" s="12">
        <v>29728.082109419996</v>
      </c>
    </row>
    <row r="197" spans="1:4" ht="19.5" customHeight="1">
      <c r="A197" s="20">
        <v>7</v>
      </c>
      <c r="B197" s="10" t="s">
        <v>154</v>
      </c>
      <c r="C197" s="11">
        <v>2376</v>
      </c>
      <c r="D197" s="12">
        <v>27809.329526369995</v>
      </c>
    </row>
    <row r="198" spans="1:4" ht="19.5" customHeight="1">
      <c r="A198" s="20">
        <v>8</v>
      </c>
      <c r="B198" s="10" t="s">
        <v>158</v>
      </c>
      <c r="C198" s="11">
        <v>208</v>
      </c>
      <c r="D198" s="12">
        <v>15282.639232</v>
      </c>
    </row>
    <row r="199" spans="1:4" ht="19.5" customHeight="1">
      <c r="A199" s="20">
        <v>9</v>
      </c>
      <c r="B199" s="10" t="s">
        <v>176</v>
      </c>
      <c r="C199" s="11">
        <v>205</v>
      </c>
      <c r="D199" s="12">
        <v>14816.90013324</v>
      </c>
    </row>
    <row r="200" spans="1:4" ht="19.5" customHeight="1">
      <c r="A200" s="20">
        <v>10</v>
      </c>
      <c r="B200" s="10" t="s">
        <v>157</v>
      </c>
      <c r="C200" s="11">
        <v>1448</v>
      </c>
      <c r="D200" s="12">
        <v>13931.046771800002</v>
      </c>
    </row>
    <row r="201" spans="1:4" ht="19.5" customHeight="1">
      <c r="A201" s="20">
        <v>11</v>
      </c>
      <c r="B201" s="10" t="s">
        <v>159</v>
      </c>
      <c r="C201" s="11">
        <v>716</v>
      </c>
      <c r="D201" s="12">
        <v>13298.382564700001</v>
      </c>
    </row>
    <row r="202" spans="1:4" ht="19.5" customHeight="1">
      <c r="A202" s="20">
        <v>12</v>
      </c>
      <c r="B202" s="10" t="s">
        <v>190</v>
      </c>
      <c r="C202" s="11">
        <v>84</v>
      </c>
      <c r="D202" s="12">
        <v>12087.984806</v>
      </c>
    </row>
    <row r="203" spans="1:4" ht="19.5" customHeight="1">
      <c r="A203" s="20">
        <v>13</v>
      </c>
      <c r="B203" s="10" t="s">
        <v>169</v>
      </c>
      <c r="C203" s="11">
        <v>237</v>
      </c>
      <c r="D203" s="12">
        <v>11386.287563040001</v>
      </c>
    </row>
    <row r="204" spans="1:4" ht="19.5" customHeight="1">
      <c r="A204" s="20">
        <v>14</v>
      </c>
      <c r="B204" s="10" t="s">
        <v>161</v>
      </c>
      <c r="C204" s="11">
        <v>617</v>
      </c>
      <c r="D204" s="12">
        <v>10610.10638368</v>
      </c>
    </row>
    <row r="205" spans="1:4" ht="19.5" customHeight="1">
      <c r="A205" s="20">
        <v>15</v>
      </c>
      <c r="B205" s="10" t="s">
        <v>148</v>
      </c>
      <c r="C205" s="11">
        <v>372</v>
      </c>
      <c r="D205" s="12">
        <v>9819.8618743200004</v>
      </c>
    </row>
    <row r="206" spans="1:4" ht="19.5" customHeight="1">
      <c r="A206" s="20">
        <v>16</v>
      </c>
      <c r="B206" s="10" t="s">
        <v>155</v>
      </c>
      <c r="C206" s="11">
        <v>615</v>
      </c>
      <c r="D206" s="12">
        <v>8066.1208830400001</v>
      </c>
    </row>
    <row r="207" spans="1:4" ht="19.5" customHeight="1">
      <c r="A207" s="20">
        <v>17</v>
      </c>
      <c r="B207" s="10" t="s">
        <v>168</v>
      </c>
      <c r="C207" s="11">
        <v>555</v>
      </c>
      <c r="D207" s="12">
        <v>7329.8325950500002</v>
      </c>
    </row>
    <row r="208" spans="1:4" ht="19.5" customHeight="1">
      <c r="A208" s="20">
        <v>18</v>
      </c>
      <c r="B208" s="10" t="s">
        <v>160</v>
      </c>
      <c r="C208" s="11">
        <v>1053</v>
      </c>
      <c r="D208" s="12">
        <v>6537.8602960299995</v>
      </c>
    </row>
    <row r="209" spans="1:4" ht="19.5" customHeight="1">
      <c r="A209" s="20">
        <v>19</v>
      </c>
      <c r="B209" s="10" t="s">
        <v>156</v>
      </c>
      <c r="C209" s="11">
        <v>424</v>
      </c>
      <c r="D209" s="12">
        <v>6519.2430858600001</v>
      </c>
    </row>
    <row r="210" spans="1:4" ht="19.5" customHeight="1">
      <c r="A210" s="20">
        <v>20</v>
      </c>
      <c r="B210" s="10" t="s">
        <v>166</v>
      </c>
      <c r="C210" s="11">
        <v>232</v>
      </c>
      <c r="D210" s="12">
        <v>6429.8802044700005</v>
      </c>
    </row>
    <row r="211" spans="1:4" ht="19.5" customHeight="1">
      <c r="A211" s="20">
        <v>21</v>
      </c>
      <c r="B211" s="10" t="s">
        <v>165</v>
      </c>
      <c r="C211" s="11">
        <v>169</v>
      </c>
      <c r="D211" s="12">
        <v>5151.1561951499998</v>
      </c>
    </row>
    <row r="212" spans="1:4" ht="19.5" customHeight="1">
      <c r="A212" s="20">
        <v>22</v>
      </c>
      <c r="B212" s="10" t="s">
        <v>181</v>
      </c>
      <c r="C212" s="11">
        <v>67</v>
      </c>
      <c r="D212" s="12">
        <v>4815.2892350000002</v>
      </c>
    </row>
    <row r="213" spans="1:4" ht="19.5" customHeight="1">
      <c r="A213" s="20">
        <v>23</v>
      </c>
      <c r="B213" s="10" t="s">
        <v>162</v>
      </c>
      <c r="C213" s="11">
        <v>461</v>
      </c>
      <c r="D213" s="12">
        <v>4785.7680410499997</v>
      </c>
    </row>
    <row r="214" spans="1:4" ht="19.5" customHeight="1">
      <c r="A214" s="20">
        <v>24</v>
      </c>
      <c r="B214" s="10" t="s">
        <v>146</v>
      </c>
      <c r="C214" s="11">
        <v>17</v>
      </c>
      <c r="D214" s="12">
        <v>4697.5693879999999</v>
      </c>
    </row>
    <row r="215" spans="1:4" ht="19.5" customHeight="1">
      <c r="A215" s="20">
        <v>25</v>
      </c>
      <c r="B215" s="10" t="s">
        <v>185</v>
      </c>
      <c r="C215" s="11">
        <v>124</v>
      </c>
      <c r="D215" s="12">
        <v>4437.6882304499995</v>
      </c>
    </row>
    <row r="216" spans="1:4" ht="19.5" customHeight="1">
      <c r="A216" s="20">
        <v>26</v>
      </c>
      <c r="B216" s="10" t="s">
        <v>179</v>
      </c>
      <c r="C216" s="11">
        <v>156</v>
      </c>
      <c r="D216" s="12">
        <v>4362.92516101</v>
      </c>
    </row>
    <row r="217" spans="1:4" ht="19.5" customHeight="1">
      <c r="A217" s="20">
        <v>27</v>
      </c>
      <c r="B217" s="10" t="s">
        <v>163</v>
      </c>
      <c r="C217" s="11">
        <v>163</v>
      </c>
      <c r="D217" s="12">
        <v>4198.7021480000003</v>
      </c>
    </row>
    <row r="218" spans="1:4" ht="19.5" customHeight="1">
      <c r="A218" s="20">
        <v>28</v>
      </c>
      <c r="B218" s="10" t="s">
        <v>180</v>
      </c>
      <c r="C218" s="11">
        <v>150</v>
      </c>
      <c r="D218" s="12">
        <v>4165.834366</v>
      </c>
    </row>
    <row r="219" spans="1:4" ht="19.5" customHeight="1">
      <c r="A219" s="20">
        <v>29</v>
      </c>
      <c r="B219" s="10" t="s">
        <v>173</v>
      </c>
      <c r="C219" s="11">
        <v>158</v>
      </c>
      <c r="D219" s="12">
        <v>3864.8016980000002</v>
      </c>
    </row>
    <row r="220" spans="1:4" ht="19.5" customHeight="1">
      <c r="A220" s="20">
        <v>30</v>
      </c>
      <c r="B220" s="10" t="s">
        <v>167</v>
      </c>
      <c r="C220" s="11">
        <v>234</v>
      </c>
      <c r="D220" s="12">
        <v>3401.33836965</v>
      </c>
    </row>
    <row r="221" spans="1:4" ht="19.5" customHeight="1">
      <c r="A221" s="20">
        <v>31</v>
      </c>
      <c r="B221" s="10" t="s">
        <v>170</v>
      </c>
      <c r="C221" s="11">
        <v>40</v>
      </c>
      <c r="D221" s="12">
        <v>3199.7324269999999</v>
      </c>
    </row>
    <row r="222" spans="1:4" ht="19.5" customHeight="1">
      <c r="A222" s="20">
        <v>32</v>
      </c>
      <c r="B222" s="10" t="s">
        <v>260</v>
      </c>
      <c r="C222" s="11">
        <v>50</v>
      </c>
      <c r="D222" s="12">
        <v>2768.6918150000001</v>
      </c>
    </row>
    <row r="223" spans="1:4" ht="19.5" customHeight="1">
      <c r="A223" s="20">
        <v>33</v>
      </c>
      <c r="B223" s="10" t="s">
        <v>172</v>
      </c>
      <c r="C223" s="11">
        <v>146</v>
      </c>
      <c r="D223" s="12">
        <v>2764.75934749</v>
      </c>
    </row>
    <row r="224" spans="1:4" ht="19.5" customHeight="1">
      <c r="A224" s="20">
        <v>34</v>
      </c>
      <c r="B224" s="10" t="s">
        <v>264</v>
      </c>
      <c r="C224" s="11">
        <v>27</v>
      </c>
      <c r="D224" s="12">
        <v>2525.0135248299998</v>
      </c>
    </row>
    <row r="225" spans="1:4" ht="19.5" customHeight="1">
      <c r="A225" s="20">
        <v>35</v>
      </c>
      <c r="B225" s="10" t="s">
        <v>164</v>
      </c>
      <c r="C225" s="11">
        <v>72</v>
      </c>
      <c r="D225" s="12">
        <v>2337.4213970000001</v>
      </c>
    </row>
    <row r="226" spans="1:4" ht="19.5" customHeight="1">
      <c r="A226" s="20">
        <v>36</v>
      </c>
      <c r="B226" s="10" t="s">
        <v>196</v>
      </c>
      <c r="C226" s="11">
        <v>82</v>
      </c>
      <c r="D226" s="12">
        <v>2275.4063337399998</v>
      </c>
    </row>
    <row r="227" spans="1:4" ht="19.5" customHeight="1">
      <c r="A227" s="20">
        <v>37</v>
      </c>
      <c r="B227" s="10" t="s">
        <v>194</v>
      </c>
      <c r="C227" s="11">
        <v>55</v>
      </c>
      <c r="D227" s="12">
        <v>2041.2909910000001</v>
      </c>
    </row>
    <row r="228" spans="1:4" ht="19.5" customHeight="1">
      <c r="A228" s="20">
        <v>38</v>
      </c>
      <c r="B228" s="10" t="s">
        <v>175</v>
      </c>
      <c r="C228" s="11">
        <v>106</v>
      </c>
      <c r="D228" s="12">
        <v>1782.525785</v>
      </c>
    </row>
    <row r="229" spans="1:4" ht="19.5" customHeight="1">
      <c r="A229" s="20">
        <v>39</v>
      </c>
      <c r="B229" s="10" t="s">
        <v>174</v>
      </c>
      <c r="C229" s="11">
        <v>59</v>
      </c>
      <c r="D229" s="12">
        <v>1748.4246657200001</v>
      </c>
    </row>
    <row r="230" spans="1:4" ht="19.5" customHeight="1">
      <c r="A230" s="20">
        <v>40</v>
      </c>
      <c r="B230" s="10" t="s">
        <v>192</v>
      </c>
      <c r="C230" s="11">
        <v>68</v>
      </c>
      <c r="D230" s="12">
        <v>1601.3125351399999</v>
      </c>
    </row>
    <row r="231" spans="1:4" ht="19.5" customHeight="1">
      <c r="A231" s="20">
        <v>41</v>
      </c>
      <c r="B231" s="10" t="s">
        <v>178</v>
      </c>
      <c r="C231" s="11">
        <v>104</v>
      </c>
      <c r="D231" s="12">
        <v>1258.23347928</v>
      </c>
    </row>
    <row r="232" spans="1:4" ht="19.5" customHeight="1">
      <c r="A232" s="20">
        <v>42</v>
      </c>
      <c r="B232" s="10" t="s">
        <v>261</v>
      </c>
      <c r="C232" s="11">
        <v>24</v>
      </c>
      <c r="D232" s="12">
        <v>1116.2776690000001</v>
      </c>
    </row>
    <row r="233" spans="1:4" ht="19.5" customHeight="1">
      <c r="A233" s="20">
        <v>43</v>
      </c>
      <c r="B233" s="10" t="s">
        <v>171</v>
      </c>
      <c r="C233" s="11">
        <v>73</v>
      </c>
      <c r="D233" s="12">
        <v>1099.0995050199999</v>
      </c>
    </row>
    <row r="234" spans="1:4" ht="19.5" customHeight="1">
      <c r="A234" s="20">
        <v>44</v>
      </c>
      <c r="B234" s="10" t="s">
        <v>177</v>
      </c>
      <c r="C234" s="11">
        <v>53</v>
      </c>
      <c r="D234" s="12">
        <v>780.57798300000002</v>
      </c>
    </row>
    <row r="235" spans="1:4" ht="19.5" customHeight="1">
      <c r="A235" s="20">
        <v>45</v>
      </c>
      <c r="B235" s="10" t="s">
        <v>186</v>
      </c>
      <c r="C235" s="11">
        <v>33</v>
      </c>
      <c r="D235" s="12">
        <v>774.26769310999998</v>
      </c>
    </row>
    <row r="236" spans="1:4" ht="19.5" customHeight="1">
      <c r="A236" s="20">
        <v>46</v>
      </c>
      <c r="B236" s="10" t="s">
        <v>184</v>
      </c>
      <c r="C236" s="11">
        <v>32</v>
      </c>
      <c r="D236" s="12">
        <v>723.18995110000003</v>
      </c>
    </row>
    <row r="237" spans="1:4" ht="19.5" customHeight="1">
      <c r="A237" s="20">
        <v>47</v>
      </c>
      <c r="B237" s="10" t="s">
        <v>200</v>
      </c>
      <c r="C237" s="11">
        <v>33</v>
      </c>
      <c r="D237" s="12">
        <v>655.75248099999999</v>
      </c>
    </row>
    <row r="238" spans="1:4" ht="19.5" customHeight="1">
      <c r="A238" s="20">
        <v>48</v>
      </c>
      <c r="B238" s="10" t="s">
        <v>182</v>
      </c>
      <c r="C238" s="11">
        <v>103</v>
      </c>
      <c r="D238" s="12">
        <v>557.14656521000006</v>
      </c>
    </row>
    <row r="239" spans="1:4" ht="19.5" customHeight="1">
      <c r="A239" s="20">
        <v>49</v>
      </c>
      <c r="B239" s="10" t="s">
        <v>198</v>
      </c>
      <c r="C239" s="11">
        <v>43</v>
      </c>
      <c r="D239" s="12">
        <v>515.03119900000002</v>
      </c>
    </row>
    <row r="240" spans="1:4" ht="19.5" customHeight="1">
      <c r="A240" s="20">
        <v>50</v>
      </c>
      <c r="B240" s="10" t="s">
        <v>191</v>
      </c>
      <c r="C240" s="11">
        <v>17</v>
      </c>
      <c r="D240" s="12">
        <v>448.36698100000001</v>
      </c>
    </row>
    <row r="241" spans="1:4" ht="19.5" customHeight="1">
      <c r="A241" s="20">
        <v>51</v>
      </c>
      <c r="B241" s="10" t="s">
        <v>187</v>
      </c>
      <c r="C241" s="11">
        <v>36</v>
      </c>
      <c r="D241" s="12">
        <v>401.43091700000002</v>
      </c>
    </row>
    <row r="242" spans="1:4" ht="19.5" customHeight="1">
      <c r="A242" s="20">
        <v>52</v>
      </c>
      <c r="B242" s="10" t="s">
        <v>262</v>
      </c>
      <c r="C242" s="11">
        <v>21</v>
      </c>
      <c r="D242" s="12">
        <v>318.37284799999998</v>
      </c>
    </row>
    <row r="243" spans="1:4" ht="19.5" customHeight="1">
      <c r="A243" s="20">
        <v>53</v>
      </c>
      <c r="B243" s="10" t="s">
        <v>188</v>
      </c>
      <c r="C243" s="11">
        <v>27</v>
      </c>
      <c r="D243" s="12">
        <v>269.09065399999997</v>
      </c>
    </row>
    <row r="244" spans="1:4" ht="19.5" customHeight="1">
      <c r="A244" s="20">
        <v>54</v>
      </c>
      <c r="B244" s="10" t="s">
        <v>195</v>
      </c>
      <c r="C244" s="11">
        <v>8</v>
      </c>
      <c r="D244" s="12">
        <v>243.35986299999999</v>
      </c>
    </row>
    <row r="245" spans="1:4" ht="19.5" customHeight="1">
      <c r="A245" s="20">
        <v>55</v>
      </c>
      <c r="B245" s="10" t="s">
        <v>193</v>
      </c>
      <c r="C245" s="11">
        <v>21</v>
      </c>
      <c r="D245" s="12">
        <v>238.13464200000001</v>
      </c>
    </row>
    <row r="246" spans="1:4" ht="19.5" customHeight="1">
      <c r="A246" s="20">
        <v>56</v>
      </c>
      <c r="B246" s="10" t="s">
        <v>183</v>
      </c>
      <c r="C246" s="11">
        <v>21</v>
      </c>
      <c r="D246" s="12">
        <v>231.58128487000002</v>
      </c>
    </row>
    <row r="247" spans="1:4" ht="19.5" customHeight="1">
      <c r="A247" s="20">
        <v>57</v>
      </c>
      <c r="B247" s="10" t="s">
        <v>199</v>
      </c>
      <c r="C247" s="11">
        <v>12</v>
      </c>
      <c r="D247" s="12">
        <v>157.09133800000001</v>
      </c>
    </row>
    <row r="248" spans="1:4" ht="19.5" customHeight="1">
      <c r="A248" s="20">
        <v>58</v>
      </c>
      <c r="B248" s="10" t="s">
        <v>263</v>
      </c>
      <c r="C248" s="11">
        <v>10</v>
      </c>
      <c r="D248" s="12">
        <v>135.72999999999999</v>
      </c>
    </row>
    <row r="249" spans="1:4" ht="19.5" customHeight="1">
      <c r="A249" s="20">
        <v>59</v>
      </c>
      <c r="B249" s="10" t="s">
        <v>189</v>
      </c>
      <c r="C249" s="11">
        <v>8</v>
      </c>
      <c r="D249" s="12">
        <v>93.020026999999999</v>
      </c>
    </row>
    <row r="250" spans="1:4" ht="19.5" customHeight="1">
      <c r="A250" s="20">
        <v>60</v>
      </c>
      <c r="B250" s="10" t="s">
        <v>265</v>
      </c>
      <c r="C250" s="11">
        <v>4</v>
      </c>
      <c r="D250" s="12">
        <v>32.052415809999999</v>
      </c>
    </row>
    <row r="251" spans="1:4" ht="19.5" customHeight="1">
      <c r="A251" s="20">
        <v>61</v>
      </c>
      <c r="B251" s="10" t="s">
        <v>197</v>
      </c>
      <c r="C251" s="11">
        <v>13</v>
      </c>
      <c r="D251" s="12">
        <v>20.725000000000001</v>
      </c>
    </row>
    <row r="252" spans="1:4" ht="19.5" customHeight="1">
      <c r="A252" s="20">
        <v>62</v>
      </c>
      <c r="B252" s="10" t="s">
        <v>266</v>
      </c>
      <c r="C252" s="11">
        <v>6</v>
      </c>
      <c r="D252" s="12">
        <v>4.1469940000000003</v>
      </c>
    </row>
    <row r="253" spans="1:4" ht="19.5" customHeight="1">
      <c r="A253" s="20">
        <v>63</v>
      </c>
      <c r="B253" s="10" t="s">
        <v>267</v>
      </c>
      <c r="C253" s="11">
        <v>1</v>
      </c>
      <c r="D253" s="12">
        <v>3</v>
      </c>
    </row>
    <row r="254" spans="1:4" ht="19.5" customHeight="1">
      <c r="A254" s="20">
        <v>64</v>
      </c>
      <c r="B254" s="10" t="s">
        <v>268</v>
      </c>
      <c r="C254" s="11">
        <v>1</v>
      </c>
      <c r="D254" s="12">
        <v>1.5</v>
      </c>
    </row>
    <row r="255" spans="1:4" ht="19.5" customHeight="1">
      <c r="A255" s="201" t="s">
        <v>206</v>
      </c>
      <c r="B255" s="201"/>
      <c r="C255" s="13">
        <f>SUM(C191:C254)</f>
        <v>40777</v>
      </c>
      <c r="D255" s="14">
        <f>SUM(D191:D254)</f>
        <v>487031.40018045012</v>
      </c>
    </row>
    <row r="256" spans="1:4" ht="15" customHeight="1"/>
    <row r="257" spans="1:4" ht="15.75" customHeight="1">
      <c r="A257" s="195" t="s">
        <v>307</v>
      </c>
      <c r="B257" s="195"/>
      <c r="C257" s="195"/>
      <c r="D257" s="195"/>
    </row>
    <row r="258" spans="1:4">
      <c r="A258" s="192" t="str">
        <f>A6</f>
        <v>(Lũy kế các dự án còn hiệu lực đến ngày 20/07/2024)</v>
      </c>
      <c r="B258" s="192"/>
      <c r="C258" s="192"/>
      <c r="D258" s="192"/>
    </row>
    <row r="259" spans="1:4">
      <c r="A259" s="140"/>
      <c r="B259" s="141"/>
      <c r="C259" s="142"/>
      <c r="D259" s="142"/>
    </row>
    <row r="260" spans="1:4" ht="47.25">
      <c r="A260" s="143" t="s">
        <v>1</v>
      </c>
      <c r="B260" s="144" t="s">
        <v>288</v>
      </c>
      <c r="C260" s="145" t="s">
        <v>203</v>
      </c>
      <c r="D260" s="146" t="s">
        <v>208</v>
      </c>
    </row>
    <row r="261" spans="1:4" s="151" customFormat="1">
      <c r="A261" s="147" t="s">
        <v>292</v>
      </c>
      <c r="B261" s="148" t="s">
        <v>295</v>
      </c>
      <c r="C261" s="149">
        <f>SUM(C262:C267)</f>
        <v>20701</v>
      </c>
      <c r="D261" s="150">
        <f>SUM(D262:D267)</f>
        <v>187396.20590233002</v>
      </c>
    </row>
    <row r="262" spans="1:4">
      <c r="A262" s="152">
        <v>1</v>
      </c>
      <c r="B262" s="153" t="s">
        <v>147</v>
      </c>
      <c r="C262" s="154">
        <f t="shared" ref="C262:C267" si="0">VLOOKUP(B262,$B$191:$D$254,2,FALSE)</f>
        <v>13015</v>
      </c>
      <c r="D262" s="155">
        <f t="shared" ref="D262:D267" si="1">VLOOKUP(B262,$B$191:$D$254,3,FALSE)</f>
        <v>58080.966288520001</v>
      </c>
    </row>
    <row r="263" spans="1:4">
      <c r="A263" s="152">
        <v>2</v>
      </c>
      <c r="B263" s="153" t="s">
        <v>150</v>
      </c>
      <c r="C263" s="154">
        <f t="shared" si="0"/>
        <v>4327</v>
      </c>
      <c r="D263" s="155">
        <f t="shared" si="1"/>
        <v>41549.210319490005</v>
      </c>
    </row>
    <row r="264" spans="1:4">
      <c r="A264" s="152">
        <v>3</v>
      </c>
      <c r="B264" s="153" t="s">
        <v>152</v>
      </c>
      <c r="C264" s="154">
        <f t="shared" si="0"/>
        <v>1956</v>
      </c>
      <c r="D264" s="155">
        <f t="shared" si="1"/>
        <v>36819.568031820003</v>
      </c>
    </row>
    <row r="265" spans="1:4">
      <c r="A265" s="152">
        <v>4</v>
      </c>
      <c r="B265" s="153" t="s">
        <v>151</v>
      </c>
      <c r="C265" s="154">
        <f t="shared" si="0"/>
        <v>570</v>
      </c>
      <c r="D265" s="155">
        <f t="shared" si="1"/>
        <v>36340.831347130006</v>
      </c>
    </row>
    <row r="266" spans="1:4">
      <c r="A266" s="152">
        <v>5</v>
      </c>
      <c r="B266" s="153" t="s">
        <v>148</v>
      </c>
      <c r="C266" s="154">
        <f t="shared" si="0"/>
        <v>372</v>
      </c>
      <c r="D266" s="155">
        <f t="shared" si="1"/>
        <v>9819.8618743200004</v>
      </c>
    </row>
    <row r="267" spans="1:4">
      <c r="A267" s="156">
        <v>6</v>
      </c>
      <c r="B267" s="157" t="s">
        <v>162</v>
      </c>
      <c r="C267" s="158">
        <f t="shared" si="0"/>
        <v>461</v>
      </c>
      <c r="D267" s="159">
        <f t="shared" si="1"/>
        <v>4785.7680410499997</v>
      </c>
    </row>
    <row r="268" spans="1:4">
      <c r="A268" s="160" t="s">
        <v>294</v>
      </c>
      <c r="B268" s="161" t="s">
        <v>293</v>
      </c>
      <c r="C268" s="162">
        <f>SUM(C269:C279)</f>
        <v>13889</v>
      </c>
      <c r="D268" s="163">
        <f>SUM(D269:D279)</f>
        <v>159596.43386465</v>
      </c>
    </row>
    <row r="269" spans="1:4">
      <c r="A269" s="164">
        <v>1</v>
      </c>
      <c r="B269" s="165" t="s">
        <v>149</v>
      </c>
      <c r="C269" s="154">
        <f t="shared" ref="C269:C279" si="2">VLOOKUP(B269,$B$191:$D$254,2,FALSE)</f>
        <v>7483</v>
      </c>
      <c r="D269" s="155">
        <f t="shared" ref="D269:D279" si="3">VLOOKUP(B269,$B$191:$D$254,3,FALSE)</f>
        <v>43584.435019840006</v>
      </c>
    </row>
    <row r="270" spans="1:4">
      <c r="A270" s="164">
        <v>2</v>
      </c>
      <c r="B270" s="165" t="s">
        <v>153</v>
      </c>
      <c r="C270" s="154">
        <f t="shared" si="2"/>
        <v>1176</v>
      </c>
      <c r="D270" s="155">
        <f t="shared" si="3"/>
        <v>29728.082109419996</v>
      </c>
    </row>
    <row r="271" spans="1:4">
      <c r="A271" s="164">
        <v>3</v>
      </c>
      <c r="B271" s="165" t="s">
        <v>154</v>
      </c>
      <c r="C271" s="154">
        <f t="shared" si="2"/>
        <v>2376</v>
      </c>
      <c r="D271" s="155">
        <f t="shared" si="3"/>
        <v>27809.329526369995</v>
      </c>
    </row>
    <row r="272" spans="1:4">
      <c r="A272" s="164">
        <v>4</v>
      </c>
      <c r="B272" s="165" t="s">
        <v>176</v>
      </c>
      <c r="C272" s="154">
        <f t="shared" si="2"/>
        <v>205</v>
      </c>
      <c r="D272" s="155">
        <f t="shared" si="3"/>
        <v>14816.90013324</v>
      </c>
    </row>
    <row r="273" spans="1:4">
      <c r="A273" s="164">
        <v>5</v>
      </c>
      <c r="B273" s="165" t="s">
        <v>161</v>
      </c>
      <c r="C273" s="154">
        <f t="shared" si="2"/>
        <v>617</v>
      </c>
      <c r="D273" s="155">
        <f t="shared" si="3"/>
        <v>10610.10638368</v>
      </c>
    </row>
    <row r="274" spans="1:4">
      <c r="A274" s="164">
        <v>6</v>
      </c>
      <c r="B274" s="165" t="s">
        <v>155</v>
      </c>
      <c r="C274" s="154">
        <f t="shared" si="2"/>
        <v>615</v>
      </c>
      <c r="D274" s="155">
        <f t="shared" si="3"/>
        <v>8066.1208830400001</v>
      </c>
    </row>
    <row r="275" spans="1:4">
      <c r="A275" s="164">
        <v>7</v>
      </c>
      <c r="B275" s="165" t="s">
        <v>168</v>
      </c>
      <c r="C275" s="154">
        <f t="shared" si="2"/>
        <v>555</v>
      </c>
      <c r="D275" s="155">
        <f t="shared" si="3"/>
        <v>7329.8325950500002</v>
      </c>
    </row>
    <row r="276" spans="1:4">
      <c r="A276" s="164">
        <v>8</v>
      </c>
      <c r="B276" s="165" t="s">
        <v>156</v>
      </c>
      <c r="C276" s="154">
        <f t="shared" si="2"/>
        <v>424</v>
      </c>
      <c r="D276" s="155">
        <f t="shared" si="3"/>
        <v>6519.2430858600001</v>
      </c>
    </row>
    <row r="277" spans="1:4">
      <c r="A277" s="164">
        <v>9</v>
      </c>
      <c r="B277" s="165" t="s">
        <v>165</v>
      </c>
      <c r="C277" s="154">
        <f t="shared" si="2"/>
        <v>169</v>
      </c>
      <c r="D277" s="155">
        <f t="shared" si="3"/>
        <v>5151.1561951499998</v>
      </c>
    </row>
    <row r="278" spans="1:4">
      <c r="A278" s="164">
        <v>10</v>
      </c>
      <c r="B278" s="165" t="s">
        <v>163</v>
      </c>
      <c r="C278" s="154">
        <f t="shared" si="2"/>
        <v>163</v>
      </c>
      <c r="D278" s="155">
        <f t="shared" si="3"/>
        <v>4198.7021480000003</v>
      </c>
    </row>
    <row r="279" spans="1:4">
      <c r="A279" s="166">
        <v>11</v>
      </c>
      <c r="B279" s="167" t="s">
        <v>175</v>
      </c>
      <c r="C279" s="154">
        <f t="shared" si="2"/>
        <v>106</v>
      </c>
      <c r="D279" s="155">
        <f t="shared" si="3"/>
        <v>1782.525785</v>
      </c>
    </row>
    <row r="280" spans="1:4">
      <c r="A280" s="160" t="s">
        <v>296</v>
      </c>
      <c r="B280" s="161" t="s">
        <v>299</v>
      </c>
      <c r="C280" s="162">
        <f>SUM(C281:C294)</f>
        <v>2506</v>
      </c>
      <c r="D280" s="163">
        <f>SUM(D281:D294)</f>
        <v>68196.275720789999</v>
      </c>
    </row>
    <row r="281" spans="1:4">
      <c r="A281" s="152">
        <v>1</v>
      </c>
      <c r="B281" s="153" t="s">
        <v>158</v>
      </c>
      <c r="C281" s="154">
        <f t="shared" ref="C281:C294" si="4">VLOOKUP(B281,$B$191:$D$254,2,FALSE)</f>
        <v>208</v>
      </c>
      <c r="D281" s="155">
        <f t="shared" ref="D281:D294" si="5">VLOOKUP(B281,$B$191:$D$254,3,FALSE)</f>
        <v>15282.639232</v>
      </c>
    </row>
    <row r="282" spans="1:4">
      <c r="A282" s="152">
        <v>2</v>
      </c>
      <c r="B282" s="153" t="s">
        <v>190</v>
      </c>
      <c r="C282" s="154">
        <f t="shared" si="4"/>
        <v>84</v>
      </c>
      <c r="D282" s="155">
        <f t="shared" si="5"/>
        <v>12087.984806</v>
      </c>
    </row>
    <row r="283" spans="1:4">
      <c r="A283" s="152">
        <v>3</v>
      </c>
      <c r="B283" s="153" t="s">
        <v>160</v>
      </c>
      <c r="C283" s="154">
        <f t="shared" si="4"/>
        <v>1053</v>
      </c>
      <c r="D283" s="155">
        <f t="shared" si="5"/>
        <v>6537.8602960299995</v>
      </c>
    </row>
    <row r="284" spans="1:4">
      <c r="A284" s="152">
        <v>4</v>
      </c>
      <c r="B284" s="153" t="s">
        <v>166</v>
      </c>
      <c r="C284" s="154">
        <f t="shared" si="4"/>
        <v>232</v>
      </c>
      <c r="D284" s="155">
        <f t="shared" si="5"/>
        <v>6429.8802044700005</v>
      </c>
    </row>
    <row r="285" spans="1:4">
      <c r="A285" s="152">
        <v>5</v>
      </c>
      <c r="B285" s="153" t="s">
        <v>185</v>
      </c>
      <c r="C285" s="154">
        <f t="shared" si="4"/>
        <v>124</v>
      </c>
      <c r="D285" s="155">
        <f t="shared" si="5"/>
        <v>4437.6882304499995</v>
      </c>
    </row>
    <row r="286" spans="1:4">
      <c r="A286" s="152">
        <v>6</v>
      </c>
      <c r="B286" s="153" t="s">
        <v>180</v>
      </c>
      <c r="C286" s="154">
        <f t="shared" si="4"/>
        <v>150</v>
      </c>
      <c r="D286" s="155">
        <f t="shared" si="5"/>
        <v>4165.834366</v>
      </c>
    </row>
    <row r="287" spans="1:4">
      <c r="A287" s="152">
        <v>7</v>
      </c>
      <c r="B287" s="168" t="s">
        <v>179</v>
      </c>
      <c r="C287" s="154">
        <f t="shared" si="4"/>
        <v>156</v>
      </c>
      <c r="D287" s="155">
        <f t="shared" si="5"/>
        <v>4362.92516101</v>
      </c>
    </row>
    <row r="288" spans="1:4">
      <c r="A288" s="152">
        <v>8</v>
      </c>
      <c r="B288" s="168" t="s">
        <v>173</v>
      </c>
      <c r="C288" s="154">
        <f t="shared" si="4"/>
        <v>158</v>
      </c>
      <c r="D288" s="155">
        <f t="shared" si="5"/>
        <v>3864.8016980000002</v>
      </c>
    </row>
    <row r="289" spans="1:4">
      <c r="A289" s="152">
        <v>9</v>
      </c>
      <c r="B289" s="153" t="s">
        <v>264</v>
      </c>
      <c r="C289" s="154">
        <f t="shared" si="4"/>
        <v>27</v>
      </c>
      <c r="D289" s="155">
        <f t="shared" si="5"/>
        <v>2525.0135248299998</v>
      </c>
    </row>
    <row r="290" spans="1:4">
      <c r="A290" s="152">
        <v>10</v>
      </c>
      <c r="B290" s="153" t="s">
        <v>164</v>
      </c>
      <c r="C290" s="154">
        <f t="shared" si="4"/>
        <v>72</v>
      </c>
      <c r="D290" s="155">
        <f t="shared" si="5"/>
        <v>2337.4213970000001</v>
      </c>
    </row>
    <row r="291" spans="1:4">
      <c r="A291" s="152">
        <v>11</v>
      </c>
      <c r="B291" s="153" t="s">
        <v>194</v>
      </c>
      <c r="C291" s="154">
        <f t="shared" si="4"/>
        <v>55</v>
      </c>
      <c r="D291" s="155">
        <f t="shared" si="5"/>
        <v>2041.2909910000001</v>
      </c>
    </row>
    <row r="292" spans="1:4">
      <c r="A292" s="152">
        <v>12</v>
      </c>
      <c r="B292" s="153" t="s">
        <v>174</v>
      </c>
      <c r="C292" s="154">
        <f t="shared" si="4"/>
        <v>59</v>
      </c>
      <c r="D292" s="155">
        <f t="shared" si="5"/>
        <v>1748.4246657200001</v>
      </c>
    </row>
    <row r="293" spans="1:4">
      <c r="A293" s="152">
        <v>13</v>
      </c>
      <c r="B293" s="153" t="s">
        <v>178</v>
      </c>
      <c r="C293" s="154">
        <f t="shared" si="4"/>
        <v>104</v>
      </c>
      <c r="D293" s="155">
        <f t="shared" si="5"/>
        <v>1258.23347928</v>
      </c>
    </row>
    <row r="294" spans="1:4">
      <c r="A294" s="156">
        <v>14</v>
      </c>
      <c r="B294" s="157" t="s">
        <v>261</v>
      </c>
      <c r="C294" s="154">
        <f t="shared" si="4"/>
        <v>24</v>
      </c>
      <c r="D294" s="155">
        <f t="shared" si="5"/>
        <v>1116.2776690000001</v>
      </c>
    </row>
    <row r="295" spans="1:4">
      <c r="A295" s="160" t="s">
        <v>298</v>
      </c>
      <c r="B295" s="161" t="s">
        <v>301</v>
      </c>
      <c r="C295" s="162">
        <f>SUM(C296:C308)</f>
        <v>2051</v>
      </c>
      <c r="D295" s="163">
        <f>SUM(D296:D308)</f>
        <v>36264.61349417</v>
      </c>
    </row>
    <row r="296" spans="1:4">
      <c r="A296" s="152">
        <v>1</v>
      </c>
      <c r="B296" s="153" t="s">
        <v>157</v>
      </c>
      <c r="C296" s="154">
        <f t="shared" ref="C296:C308" si="6">VLOOKUP(B296,$B$191:$D$254,2,FALSE)</f>
        <v>1448</v>
      </c>
      <c r="D296" s="155">
        <f t="shared" ref="D296:D308" si="7">VLOOKUP(B296,$B$191:$D$254,3,FALSE)</f>
        <v>13931.046771800002</v>
      </c>
    </row>
    <row r="297" spans="1:4">
      <c r="A297" s="152">
        <v>2</v>
      </c>
      <c r="B297" s="153" t="s">
        <v>181</v>
      </c>
      <c r="C297" s="154">
        <f t="shared" si="6"/>
        <v>67</v>
      </c>
      <c r="D297" s="155">
        <f t="shared" si="7"/>
        <v>4815.2892350000002</v>
      </c>
    </row>
    <row r="298" spans="1:4">
      <c r="A298" s="152">
        <v>3</v>
      </c>
      <c r="B298" s="168" t="s">
        <v>146</v>
      </c>
      <c r="C298" s="154">
        <f t="shared" si="6"/>
        <v>17</v>
      </c>
      <c r="D298" s="155">
        <f t="shared" si="7"/>
        <v>4697.5693879999999</v>
      </c>
    </row>
    <row r="299" spans="1:4">
      <c r="A299" s="152">
        <v>4</v>
      </c>
      <c r="B299" s="153" t="s">
        <v>170</v>
      </c>
      <c r="C299" s="154">
        <f t="shared" si="6"/>
        <v>40</v>
      </c>
      <c r="D299" s="155">
        <f t="shared" si="7"/>
        <v>3199.7324269999999</v>
      </c>
    </row>
    <row r="300" spans="1:4">
      <c r="A300" s="152">
        <v>5</v>
      </c>
      <c r="B300" s="153" t="s">
        <v>172</v>
      </c>
      <c r="C300" s="154">
        <f t="shared" si="6"/>
        <v>146</v>
      </c>
      <c r="D300" s="155">
        <f t="shared" si="7"/>
        <v>2764.75934749</v>
      </c>
    </row>
    <row r="301" spans="1:4">
      <c r="A301" s="152">
        <v>6</v>
      </c>
      <c r="B301" s="153" t="s">
        <v>196</v>
      </c>
      <c r="C301" s="154">
        <f t="shared" si="6"/>
        <v>82</v>
      </c>
      <c r="D301" s="155">
        <f t="shared" si="7"/>
        <v>2275.4063337399998</v>
      </c>
    </row>
    <row r="302" spans="1:4">
      <c r="A302" s="152">
        <v>7</v>
      </c>
      <c r="B302" s="153" t="s">
        <v>192</v>
      </c>
      <c r="C302" s="154">
        <f t="shared" si="6"/>
        <v>68</v>
      </c>
      <c r="D302" s="155">
        <f t="shared" si="7"/>
        <v>1601.3125351399999</v>
      </c>
    </row>
    <row r="303" spans="1:4">
      <c r="A303" s="152">
        <v>8</v>
      </c>
      <c r="B303" s="153" t="s">
        <v>171</v>
      </c>
      <c r="C303" s="154">
        <f t="shared" si="6"/>
        <v>73</v>
      </c>
      <c r="D303" s="155">
        <f t="shared" si="7"/>
        <v>1099.0995050199999</v>
      </c>
    </row>
    <row r="304" spans="1:4">
      <c r="A304" s="152">
        <v>9</v>
      </c>
      <c r="B304" s="153" t="s">
        <v>186</v>
      </c>
      <c r="C304" s="154">
        <f t="shared" si="6"/>
        <v>33</v>
      </c>
      <c r="D304" s="155">
        <f t="shared" si="7"/>
        <v>774.26769310999998</v>
      </c>
    </row>
    <row r="305" spans="1:4">
      <c r="A305" s="152">
        <v>10</v>
      </c>
      <c r="B305" s="153" t="s">
        <v>191</v>
      </c>
      <c r="C305" s="154">
        <f t="shared" si="6"/>
        <v>17</v>
      </c>
      <c r="D305" s="155">
        <f t="shared" si="7"/>
        <v>448.36698100000001</v>
      </c>
    </row>
    <row r="306" spans="1:4">
      <c r="A306" s="152">
        <v>11</v>
      </c>
      <c r="B306" s="168" t="s">
        <v>188</v>
      </c>
      <c r="C306" s="154">
        <f t="shared" si="6"/>
        <v>27</v>
      </c>
      <c r="D306" s="155">
        <f t="shared" si="7"/>
        <v>269.09065399999997</v>
      </c>
    </row>
    <row r="307" spans="1:4">
      <c r="A307" s="152">
        <v>12</v>
      </c>
      <c r="B307" s="153" t="s">
        <v>183</v>
      </c>
      <c r="C307" s="154">
        <f t="shared" si="6"/>
        <v>21</v>
      </c>
      <c r="D307" s="155">
        <f t="shared" si="7"/>
        <v>231.58128487000002</v>
      </c>
    </row>
    <row r="308" spans="1:4">
      <c r="A308" s="152">
        <v>13</v>
      </c>
      <c r="B308" s="153" t="s">
        <v>199</v>
      </c>
      <c r="C308" s="154">
        <f t="shared" si="6"/>
        <v>12</v>
      </c>
      <c r="D308" s="155">
        <f t="shared" si="7"/>
        <v>157.09133800000001</v>
      </c>
    </row>
    <row r="309" spans="1:4">
      <c r="A309" s="160" t="s">
        <v>300</v>
      </c>
      <c r="B309" s="161" t="s">
        <v>297</v>
      </c>
      <c r="C309" s="162">
        <f>SUM(C310:C323)</f>
        <v>1408</v>
      </c>
      <c r="D309" s="163">
        <f>SUM(D310:D323)</f>
        <v>30874.090129200002</v>
      </c>
    </row>
    <row r="310" spans="1:4">
      <c r="A310" s="152">
        <v>1</v>
      </c>
      <c r="B310" s="153" t="s">
        <v>159</v>
      </c>
      <c r="C310" s="154">
        <f t="shared" ref="C310:C323" si="8">VLOOKUP(B310,$B$191:$D$254,2,FALSE)</f>
        <v>716</v>
      </c>
      <c r="D310" s="155">
        <f t="shared" ref="D310:D323" si="9">VLOOKUP(B310,$B$191:$D$254,3,FALSE)</f>
        <v>13298.382564700001</v>
      </c>
    </row>
    <row r="311" spans="1:4">
      <c r="A311" s="152">
        <v>2</v>
      </c>
      <c r="B311" s="153" t="s">
        <v>169</v>
      </c>
      <c r="C311" s="154">
        <f t="shared" si="8"/>
        <v>237</v>
      </c>
      <c r="D311" s="155">
        <f t="shared" si="9"/>
        <v>11386.287563040001</v>
      </c>
    </row>
    <row r="312" spans="1:4">
      <c r="A312" s="152">
        <v>3</v>
      </c>
      <c r="B312" s="153" t="s">
        <v>167</v>
      </c>
      <c r="C312" s="154">
        <f t="shared" si="8"/>
        <v>234</v>
      </c>
      <c r="D312" s="155">
        <f t="shared" si="9"/>
        <v>3401.33836965</v>
      </c>
    </row>
    <row r="313" spans="1:4">
      <c r="A313" s="152">
        <v>4</v>
      </c>
      <c r="B313" s="153" t="s">
        <v>177</v>
      </c>
      <c r="C313" s="154">
        <f t="shared" si="8"/>
        <v>53</v>
      </c>
      <c r="D313" s="155">
        <f t="shared" si="9"/>
        <v>780.57798300000002</v>
      </c>
    </row>
    <row r="314" spans="1:4">
      <c r="A314" s="152">
        <v>5</v>
      </c>
      <c r="B314" s="157" t="s">
        <v>200</v>
      </c>
      <c r="C314" s="154">
        <f t="shared" si="8"/>
        <v>33</v>
      </c>
      <c r="D314" s="155">
        <f t="shared" si="9"/>
        <v>655.75248099999999</v>
      </c>
    </row>
    <row r="315" spans="1:4">
      <c r="A315" s="152">
        <v>6</v>
      </c>
      <c r="B315" s="157" t="s">
        <v>187</v>
      </c>
      <c r="C315" s="154">
        <f t="shared" si="8"/>
        <v>36</v>
      </c>
      <c r="D315" s="155">
        <f t="shared" si="9"/>
        <v>401.43091700000002</v>
      </c>
    </row>
    <row r="316" spans="1:4">
      <c r="A316" s="152">
        <v>7</v>
      </c>
      <c r="B316" s="157" t="s">
        <v>198</v>
      </c>
      <c r="C316" s="154">
        <f t="shared" si="8"/>
        <v>43</v>
      </c>
      <c r="D316" s="155">
        <f t="shared" si="9"/>
        <v>515.03119900000002</v>
      </c>
    </row>
    <row r="317" spans="1:4">
      <c r="A317" s="152">
        <v>8</v>
      </c>
      <c r="B317" s="157" t="s">
        <v>193</v>
      </c>
      <c r="C317" s="154">
        <f t="shared" si="8"/>
        <v>21</v>
      </c>
      <c r="D317" s="155">
        <f t="shared" si="9"/>
        <v>238.13464200000001</v>
      </c>
    </row>
    <row r="318" spans="1:4">
      <c r="A318" s="152">
        <v>9</v>
      </c>
      <c r="B318" s="157" t="s">
        <v>263</v>
      </c>
      <c r="C318" s="154">
        <f t="shared" si="8"/>
        <v>10</v>
      </c>
      <c r="D318" s="155">
        <f t="shared" si="9"/>
        <v>135.72999999999999</v>
      </c>
    </row>
    <row r="319" spans="1:4">
      <c r="A319" s="152">
        <v>10</v>
      </c>
      <c r="B319" s="157" t="s">
        <v>265</v>
      </c>
      <c r="C319" s="154">
        <f t="shared" si="8"/>
        <v>4</v>
      </c>
      <c r="D319" s="155">
        <f t="shared" si="9"/>
        <v>32.052415809999999</v>
      </c>
    </row>
    <row r="320" spans="1:4">
      <c r="A320" s="152">
        <v>11</v>
      </c>
      <c r="B320" s="157" t="s">
        <v>197</v>
      </c>
      <c r="C320" s="154">
        <f t="shared" si="8"/>
        <v>13</v>
      </c>
      <c r="D320" s="155">
        <f t="shared" si="9"/>
        <v>20.725000000000001</v>
      </c>
    </row>
    <row r="321" spans="1:4">
      <c r="A321" s="152">
        <v>12</v>
      </c>
      <c r="B321" s="157" t="s">
        <v>266</v>
      </c>
      <c r="C321" s="154">
        <f t="shared" si="8"/>
        <v>6</v>
      </c>
      <c r="D321" s="155">
        <f t="shared" si="9"/>
        <v>4.1469940000000003</v>
      </c>
    </row>
    <row r="322" spans="1:4">
      <c r="A322" s="152">
        <v>13</v>
      </c>
      <c r="B322" s="157" t="s">
        <v>267</v>
      </c>
      <c r="C322" s="154">
        <f t="shared" si="8"/>
        <v>1</v>
      </c>
      <c r="D322" s="155">
        <f t="shared" si="9"/>
        <v>3</v>
      </c>
    </row>
    <row r="323" spans="1:4">
      <c r="A323" s="156">
        <v>14</v>
      </c>
      <c r="B323" s="157" t="s">
        <v>268</v>
      </c>
      <c r="C323" s="154">
        <f t="shared" si="8"/>
        <v>1</v>
      </c>
      <c r="D323" s="155">
        <f t="shared" si="9"/>
        <v>1.5</v>
      </c>
    </row>
    <row r="324" spans="1:4">
      <c r="A324" s="160" t="s">
        <v>302</v>
      </c>
      <c r="B324" s="161" t="s">
        <v>303</v>
      </c>
      <c r="C324" s="162">
        <f>SUM(C325:C329)</f>
        <v>172</v>
      </c>
      <c r="D324" s="163">
        <f>SUM(D325:D329)</f>
        <v>1935.0892543100001</v>
      </c>
    </row>
    <row r="325" spans="1:4">
      <c r="A325" s="152">
        <v>1</v>
      </c>
      <c r="B325" s="153" t="s">
        <v>184</v>
      </c>
      <c r="C325" s="154">
        <f>VLOOKUP(B325,$B$191:$D$254,2,FALSE)</f>
        <v>32</v>
      </c>
      <c r="D325" s="155">
        <f>VLOOKUP(B325,$B$191:$D$254,3,FALSE)</f>
        <v>723.18995110000003</v>
      </c>
    </row>
    <row r="326" spans="1:4">
      <c r="A326" s="152">
        <v>2</v>
      </c>
      <c r="B326" s="153" t="s">
        <v>182</v>
      </c>
      <c r="C326" s="154">
        <f>VLOOKUP(B326,$B$191:$D$254,2,FALSE)</f>
        <v>103</v>
      </c>
      <c r="D326" s="155">
        <f>VLOOKUP(B326,$B$191:$D$254,3,FALSE)</f>
        <v>557.14656521000006</v>
      </c>
    </row>
    <row r="327" spans="1:4">
      <c r="A327" s="152">
        <v>3</v>
      </c>
      <c r="B327" s="153" t="s">
        <v>262</v>
      </c>
      <c r="C327" s="154">
        <f>VLOOKUP(B327,$B$191:$D$254,2,FALSE)</f>
        <v>21</v>
      </c>
      <c r="D327" s="155">
        <f>VLOOKUP(B327,$B$191:$D$254,3,FALSE)</f>
        <v>318.37284799999998</v>
      </c>
    </row>
    <row r="328" spans="1:4">
      <c r="A328" s="152">
        <v>4</v>
      </c>
      <c r="B328" s="153" t="s">
        <v>195</v>
      </c>
      <c r="C328" s="154">
        <f>VLOOKUP(B328,$B$191:$D$254,2,FALSE)</f>
        <v>8</v>
      </c>
      <c r="D328" s="155">
        <f>VLOOKUP(B328,$B$191:$D$254,3,FALSE)</f>
        <v>243.35986299999999</v>
      </c>
    </row>
    <row r="329" spans="1:4">
      <c r="A329" s="156">
        <v>5</v>
      </c>
      <c r="B329" s="157" t="s">
        <v>189</v>
      </c>
      <c r="C329" s="154">
        <f>VLOOKUP(B329,$B$191:$D$254,2,FALSE)</f>
        <v>8</v>
      </c>
      <c r="D329" s="155">
        <f>VLOOKUP(B329,$B$191:$D$254,3,FALSE)</f>
        <v>93.020026999999999</v>
      </c>
    </row>
    <row r="330" spans="1:4">
      <c r="A330" s="160" t="s">
        <v>308</v>
      </c>
      <c r="B330" s="161" t="s">
        <v>260</v>
      </c>
      <c r="C330" s="161">
        <f t="shared" ref="C330" si="10">VLOOKUP(B330,$B$191:$D$254,2,FALSE)</f>
        <v>50</v>
      </c>
      <c r="D330" s="163">
        <f t="shared" ref="D330" si="11">VLOOKUP(B330,$B$191:$D$254,3,FALSE)</f>
        <v>2768.6918150000001</v>
      </c>
    </row>
    <row r="331" spans="1:4">
      <c r="A331" s="198" t="s">
        <v>62</v>
      </c>
      <c r="B331" s="199"/>
      <c r="C331" s="169">
        <f>C295+C261+C324+C280+C309+C268+C330</f>
        <v>40777</v>
      </c>
      <c r="D331" s="170">
        <f>D295+D261+D324+D280+D309+D268+D330</f>
        <v>487031.40018045006</v>
      </c>
    </row>
  </sheetData>
  <sortState xmlns:xlrd2="http://schemas.microsoft.com/office/spreadsheetml/2017/richdata2" ref="B191:D254">
    <sortCondition descending="1" ref="D191:D254"/>
  </sortState>
  <mergeCells count="14">
    <mergeCell ref="A257:D257"/>
    <mergeCell ref="A258:D258"/>
    <mergeCell ref="A331:B331"/>
    <mergeCell ref="A1:D1"/>
    <mergeCell ref="A185:B185"/>
    <mergeCell ref="A187:D187"/>
    <mergeCell ref="A188:D188"/>
    <mergeCell ref="A255:B255"/>
    <mergeCell ref="A3:B3"/>
    <mergeCell ref="A5:D5"/>
    <mergeCell ref="A6:D6"/>
    <mergeCell ref="A28:B28"/>
    <mergeCell ref="A34:D34"/>
    <mergeCell ref="A35:D35"/>
  </mergeCells>
  <conditionalFormatting sqref="B9:B27">
    <cfRule type="duplicateValues" dxfId="12" priority="12"/>
  </conditionalFormatting>
  <conditionalFormatting sqref="B38:B184">
    <cfRule type="duplicateValues" dxfId="11" priority="967"/>
  </conditionalFormatting>
  <conditionalFormatting sqref="B185:B256 B1:B8 B28:B37 B332:B1048576">
    <cfRule type="duplicateValues" dxfId="10" priority="14"/>
  </conditionalFormatting>
  <conditionalFormatting sqref="B262:B268 B280:B329">
    <cfRule type="duplicateValues" dxfId="9" priority="10" stopIfTrue="1"/>
  </conditionalFormatting>
  <conditionalFormatting sqref="B280:B329 B259:B268">
    <cfRule type="duplicateValues" dxfId="8" priority="8" stopIfTrue="1"/>
    <cfRule type="duplicateValues" dxfId="7" priority="9" stopIfTrue="1"/>
  </conditionalFormatting>
  <conditionalFormatting sqref="B331">
    <cfRule type="duplicateValues" dxfId="6" priority="6" stopIfTrue="1"/>
    <cfRule type="duplicateValues" dxfId="5" priority="7" stopIfTrue="1"/>
  </conditionalFormatting>
  <conditionalFormatting sqref="B330:D330">
    <cfRule type="duplicateValues" dxfId="4" priority="1" stopIfTrue="1"/>
    <cfRule type="duplicateValues" dxfId="3" priority="2" stopIfTrue="1"/>
    <cfRule type="duplicateValues" dxfId="2" priority="3" stopIfTrue="1"/>
  </conditionalFormatting>
  <conditionalFormatting sqref="C260:D260">
    <cfRule type="duplicateValues" dxfId="1" priority="4" stopIfTrue="1"/>
    <cfRule type="duplicateValues" dxfId="0" priority="5" stopIfTrue="1"/>
  </conditionalFormatting>
  <pageMargins left="0.7" right="0.45" top="0.5" bottom="0.5" header="0.3" footer="0.3"/>
  <pageSetup paperSize="9" fitToHeight="0" orientation="portrait" r:id="rId1"/>
  <rowBreaks count="3" manualBreakCount="3">
    <brk id="33" max="3" man="1"/>
    <brk id="186" max="3" man="1"/>
    <brk id="25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thang 7</vt:lpstr>
      <vt:lpstr>Thang 7 2024</vt:lpstr>
      <vt:lpstr>Luy ke T7 2024</vt:lpstr>
      <vt:lpstr>'Luy ke T7 2024'!Print_Area</vt:lpstr>
      <vt:lpstr>'thang 7'!Print_Area</vt:lpstr>
      <vt:lpstr>'Thang 7 2024'!Print_Area</vt:lpstr>
      <vt:lpstr>'Luy ke T7 2024'!Print_Titles</vt:lpstr>
      <vt:lpstr>'Thang 7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2024-07-05T08:30:36Z</cp:lastPrinted>
  <dcterms:created xsi:type="dcterms:W3CDTF">2020-03-20T08:58:11Z</dcterms:created>
  <dcterms:modified xsi:type="dcterms:W3CDTF">2024-07-23T10:19:22Z</dcterms:modified>
</cp:coreProperties>
</file>